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8.50.45\ports2000\AREA ECONOMICA\TRANSPARENCIA\2024\03_Març 2024\PiG Març 2024\"/>
    </mc:Choice>
  </mc:AlternateContent>
  <xr:revisionPtr revIDLastSave="0" documentId="13_ncr:1_{8F952B34-C77C-4A2A-AF84-FD28901C45D5}" xr6:coauthVersionLast="47" xr6:coauthVersionMax="47" xr10:uidLastSave="{00000000-0000-0000-0000-000000000000}"/>
  <bookViews>
    <workbookView xWindow="-28920" yWindow="-1995" windowWidth="29040" windowHeight="17640" xr2:uid="{00000000-000D-0000-FFFF-FFFF00000000}"/>
  </bookViews>
  <sheets>
    <sheet name="PiG Març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4" i="1" l="1"/>
  <c r="H124" i="1"/>
  <c r="I123" i="1"/>
  <c r="J123" i="1" s="1"/>
  <c r="H123" i="1"/>
  <c r="I122" i="1"/>
  <c r="J122" i="1" s="1"/>
  <c r="H122" i="1"/>
  <c r="I121" i="1"/>
  <c r="H121" i="1"/>
  <c r="I120" i="1"/>
  <c r="H120" i="1"/>
  <c r="I114" i="1"/>
  <c r="J114" i="1" s="1"/>
  <c r="H114" i="1"/>
  <c r="J113" i="1"/>
  <c r="I113" i="1"/>
  <c r="H113" i="1"/>
  <c r="I112" i="1"/>
  <c r="H112" i="1"/>
  <c r="I111" i="1"/>
  <c r="J111" i="1" s="1"/>
  <c r="H111" i="1"/>
  <c r="I110" i="1"/>
  <c r="J110" i="1" s="1"/>
  <c r="H110" i="1"/>
  <c r="I105" i="1"/>
  <c r="H105" i="1"/>
  <c r="I104" i="1"/>
  <c r="I106" i="1" s="1"/>
  <c r="H104" i="1"/>
  <c r="J104" i="1" s="1"/>
  <c r="I103" i="1"/>
  <c r="H103" i="1"/>
  <c r="J103" i="1" s="1"/>
  <c r="I98" i="1"/>
  <c r="J98" i="1" s="1"/>
  <c r="H98" i="1"/>
  <c r="I97" i="1"/>
  <c r="H97" i="1"/>
  <c r="I96" i="1"/>
  <c r="I99" i="1" s="1"/>
  <c r="H96" i="1"/>
  <c r="I91" i="1"/>
  <c r="J91" i="1" s="1"/>
  <c r="H91" i="1"/>
  <c r="I90" i="1"/>
  <c r="I92" i="1" s="1"/>
  <c r="H90" i="1"/>
  <c r="H92" i="1" s="1"/>
  <c r="I85" i="1"/>
  <c r="H85" i="1"/>
  <c r="I83" i="1"/>
  <c r="H83" i="1"/>
  <c r="I82" i="1"/>
  <c r="J82" i="1" s="1"/>
  <c r="H82" i="1"/>
  <c r="I81" i="1"/>
  <c r="H81" i="1"/>
  <c r="I80" i="1"/>
  <c r="H80" i="1"/>
  <c r="I79" i="1"/>
  <c r="J79" i="1" s="1"/>
  <c r="H79" i="1"/>
  <c r="I78" i="1"/>
  <c r="H78" i="1"/>
  <c r="I76" i="1"/>
  <c r="H76" i="1"/>
  <c r="I75" i="1"/>
  <c r="H75" i="1"/>
  <c r="I59" i="1"/>
  <c r="H59" i="1"/>
  <c r="I58" i="1"/>
  <c r="I61" i="1" s="1"/>
  <c r="H58" i="1"/>
  <c r="H61" i="1" s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H46" i="1" s="1"/>
  <c r="I45" i="1"/>
  <c r="H45" i="1"/>
  <c r="J45" i="1" s="1"/>
  <c r="I44" i="1"/>
  <c r="H44" i="1"/>
  <c r="I43" i="1"/>
  <c r="H43" i="1"/>
  <c r="I42" i="1"/>
  <c r="H42" i="1"/>
  <c r="I41" i="1"/>
  <c r="J41" i="1" s="1"/>
  <c r="H41" i="1"/>
  <c r="I40" i="1"/>
  <c r="J40" i="1" s="1"/>
  <c r="H40" i="1"/>
  <c r="I39" i="1"/>
  <c r="J39" i="1" s="1"/>
  <c r="H39" i="1"/>
  <c r="I38" i="1"/>
  <c r="H38" i="1"/>
  <c r="I35" i="1"/>
  <c r="H35" i="1"/>
  <c r="I34" i="1"/>
  <c r="J34" i="1" s="1"/>
  <c r="H34" i="1"/>
  <c r="I33" i="1"/>
  <c r="H33" i="1"/>
  <c r="I32" i="1"/>
  <c r="I31" i="1"/>
  <c r="H31" i="1"/>
  <c r="J30" i="1"/>
  <c r="I30" i="1"/>
  <c r="H30" i="1"/>
  <c r="I29" i="1"/>
  <c r="H29" i="1"/>
  <c r="I28" i="1"/>
  <c r="J28" i="1" s="1"/>
  <c r="H28" i="1"/>
  <c r="I26" i="1"/>
  <c r="H26" i="1"/>
  <c r="I25" i="1"/>
  <c r="J25" i="1" s="1"/>
  <c r="H25" i="1"/>
  <c r="I24" i="1"/>
  <c r="H24" i="1"/>
  <c r="I23" i="1"/>
  <c r="H23" i="1"/>
  <c r="I22" i="1"/>
  <c r="J22" i="1" s="1"/>
  <c r="H22" i="1"/>
  <c r="I21" i="1"/>
  <c r="J21" i="1" s="1"/>
  <c r="H21" i="1"/>
  <c r="I20" i="1"/>
  <c r="J20" i="1" s="1"/>
  <c r="H20" i="1"/>
  <c r="I19" i="1"/>
  <c r="J19" i="1" s="1"/>
  <c r="H19" i="1"/>
  <c r="I18" i="1"/>
  <c r="H18" i="1"/>
  <c r="I17" i="1"/>
  <c r="H17" i="1"/>
  <c r="I16" i="1"/>
  <c r="J16" i="1" s="1"/>
  <c r="H16" i="1"/>
  <c r="I15" i="1"/>
  <c r="J15" i="1" s="1"/>
  <c r="H15" i="1"/>
  <c r="I14" i="1"/>
  <c r="J14" i="1" s="1"/>
  <c r="H14" i="1"/>
  <c r="I13" i="1"/>
  <c r="H13" i="1"/>
  <c r="I12" i="1"/>
  <c r="H12" i="1"/>
  <c r="I9" i="1"/>
  <c r="I74" i="1" s="1"/>
  <c r="I89" i="1" s="1"/>
  <c r="I95" i="1" s="1"/>
  <c r="I102" i="1" s="1"/>
  <c r="I109" i="1" s="1"/>
  <c r="I119" i="1" s="1"/>
  <c r="H9" i="1"/>
  <c r="H74" i="1" s="1"/>
  <c r="H89" i="1" s="1"/>
  <c r="H95" i="1" s="1"/>
  <c r="H102" i="1" s="1"/>
  <c r="H109" i="1" s="1"/>
  <c r="H119" i="1" s="1"/>
  <c r="G9" i="1"/>
  <c r="G7" i="1"/>
  <c r="J24" i="1" l="1"/>
  <c r="J42" i="1"/>
  <c r="J47" i="1"/>
  <c r="J105" i="1"/>
  <c r="J112" i="1"/>
  <c r="J18" i="1"/>
  <c r="J43" i="1"/>
  <c r="J90" i="1"/>
  <c r="J121" i="1"/>
  <c r="J13" i="1"/>
  <c r="J54" i="1"/>
  <c r="H125" i="1"/>
  <c r="H11" i="1"/>
  <c r="H116" i="1"/>
  <c r="J80" i="1"/>
  <c r="J50" i="1"/>
  <c r="J85" i="1"/>
  <c r="J92" i="1"/>
  <c r="H99" i="1"/>
  <c r="J99" i="1" s="1"/>
  <c r="I125" i="1"/>
  <c r="J12" i="1"/>
  <c r="J23" i="1"/>
  <c r="J35" i="1"/>
  <c r="J44" i="1"/>
  <c r="H77" i="1"/>
  <c r="J75" i="1"/>
  <c r="J29" i="1"/>
  <c r="H27" i="1"/>
  <c r="H32" i="1"/>
  <c r="H84" i="1"/>
  <c r="H86" i="1" s="1"/>
  <c r="I84" i="1"/>
  <c r="J83" i="1"/>
  <c r="J81" i="1"/>
  <c r="H37" i="1"/>
  <c r="I37" i="1"/>
  <c r="J37" i="1" s="1"/>
  <c r="J125" i="1"/>
  <c r="H36" i="1"/>
  <c r="J84" i="1"/>
  <c r="J106" i="1"/>
  <c r="I36" i="1"/>
  <c r="J36" i="1" s="1"/>
  <c r="J32" i="1"/>
  <c r="I11" i="1"/>
  <c r="I27" i="1"/>
  <c r="J27" i="1" s="1"/>
  <c r="J96" i="1"/>
  <c r="J120" i="1"/>
  <c r="J38" i="1"/>
  <c r="J33" i="1"/>
  <c r="J97" i="1"/>
  <c r="I77" i="1"/>
  <c r="H106" i="1"/>
  <c r="I46" i="1"/>
  <c r="J46" i="1" s="1"/>
  <c r="I116" i="1"/>
  <c r="J116" i="1" s="1"/>
  <c r="H56" i="1" l="1"/>
  <c r="H63" i="1" s="1"/>
  <c r="H66" i="1" s="1"/>
  <c r="J77" i="1"/>
  <c r="I86" i="1"/>
  <c r="J86" i="1" s="1"/>
  <c r="J11" i="1"/>
  <c r="I56" i="1"/>
  <c r="J56" i="1" l="1"/>
  <c r="I63" i="1"/>
  <c r="I66" i="1" l="1"/>
  <c r="J66" i="1" s="1"/>
  <c r="J63" i="1"/>
</calcChain>
</file>

<file path=xl/sharedStrings.xml><?xml version="1.0" encoding="utf-8"?>
<sst xmlns="http://schemas.openxmlformats.org/spreadsheetml/2006/main" count="162" uniqueCount="155">
  <si>
    <t>1. Import net de la xifra de negocis</t>
  </si>
  <si>
    <t>705000001</t>
  </si>
  <si>
    <t xml:space="preserve">  Entrada i estada de vaixells</t>
  </si>
  <si>
    <t>705000002</t>
  </si>
  <si>
    <t xml:space="preserve">  Atracades</t>
  </si>
  <si>
    <t>705000003</t>
  </si>
  <si>
    <t xml:space="preserve">  Embarcades, desembarcades i transbordaments</t>
  </si>
  <si>
    <t>705000004</t>
  </si>
  <si>
    <t xml:space="preserve">  Pesca fresca</t>
  </si>
  <si>
    <t>705000005</t>
  </si>
  <si>
    <t xml:space="preserve">  Embarcacions esportives</t>
  </si>
  <si>
    <t>705000006</t>
  </si>
  <si>
    <t xml:space="preserve">  Aparcament de vehicles</t>
  </si>
  <si>
    <t>705000011</t>
  </si>
  <si>
    <t xml:space="preserve">  Concessions</t>
  </si>
  <si>
    <t>705000012,705000013</t>
  </si>
  <si>
    <t xml:space="preserve">  Varador</t>
  </si>
  <si>
    <t>705000021,705000031</t>
  </si>
  <si>
    <t>705000022</t>
  </si>
  <si>
    <t>705000033</t>
  </si>
  <si>
    <t xml:space="preserve">  Subministraments</t>
  </si>
  <si>
    <t>705000036</t>
  </si>
  <si>
    <t xml:space="preserve">  Activitats Econòmiques</t>
  </si>
  <si>
    <t>5. D'altres ingressos d'explotació</t>
  </si>
  <si>
    <t xml:space="preserve">   Altres Ingressos</t>
  </si>
  <si>
    <t>755</t>
  </si>
  <si>
    <t xml:space="preserve">   Ingressos servei al personal</t>
  </si>
  <si>
    <t>640010000,640020000,640021000</t>
  </si>
  <si>
    <t xml:space="preserve">   Sous, salaris i assimilats</t>
  </si>
  <si>
    <t xml:space="preserve">   Càrregues socials</t>
  </si>
  <si>
    <t>7. Altres despeses d'explotació</t>
  </si>
  <si>
    <t>621</t>
  </si>
  <si>
    <t xml:space="preserve">       Lloguers</t>
  </si>
  <si>
    <t>622</t>
  </si>
  <si>
    <t xml:space="preserve">       Conservació i neteja</t>
  </si>
  <si>
    <t>624</t>
  </si>
  <si>
    <t xml:space="preserve">       Transports</t>
  </si>
  <si>
    <t>625</t>
  </si>
  <si>
    <t xml:space="preserve">       Primes Assegurances</t>
  </si>
  <si>
    <t xml:space="preserve">       Treballs Externs</t>
  </si>
  <si>
    <t xml:space="preserve">       Publicitat i Propaganda</t>
  </si>
  <si>
    <t>628</t>
  </si>
  <si>
    <t xml:space="preserve">       Subministraments</t>
  </si>
  <si>
    <t xml:space="preserve">       Altres despeses</t>
  </si>
  <si>
    <t xml:space="preserve">   b) Tributs.</t>
  </si>
  <si>
    <t>631</t>
  </si>
  <si>
    <t xml:space="preserve">       Tributs</t>
  </si>
  <si>
    <t xml:space="preserve">   c) Subvencions.</t>
  </si>
  <si>
    <t xml:space="preserve">   d) Variació previsió deutors</t>
  </si>
  <si>
    <t>8. Amortització immobilitzat</t>
  </si>
  <si>
    <t>746,747</t>
  </si>
  <si>
    <t>769</t>
  </si>
  <si>
    <t>A.2) RESULTAR FINANCER</t>
  </si>
  <si>
    <t>A.3) RESULTAT ABANS IMPOSTOS</t>
  </si>
  <si>
    <t>6300,6301,633,638</t>
  </si>
  <si>
    <t>705000014,705000035</t>
  </si>
  <si>
    <t>6. Despeses de personal</t>
  </si>
  <si>
    <t xml:space="preserve">   a) Serveis exteriors</t>
  </si>
  <si>
    <t>A) OPERACIONS CONTINUADES</t>
  </si>
  <si>
    <t>Variació</t>
  </si>
  <si>
    <t>678,679</t>
  </si>
  <si>
    <t>778,7733</t>
  </si>
  <si>
    <t xml:space="preserve">   Ingressos formació personal</t>
  </si>
  <si>
    <t>Altres despeses</t>
  </si>
  <si>
    <t>Sous i salaris</t>
  </si>
  <si>
    <t>Hores extres</t>
  </si>
  <si>
    <t>Formació de personal</t>
  </si>
  <si>
    <t>Dietes</t>
  </si>
  <si>
    <t>Seguretat social</t>
  </si>
  <si>
    <t>Vestuari</t>
  </si>
  <si>
    <t>2.- Detall altres despeses d'explotació</t>
  </si>
  <si>
    <t>Conservació</t>
  </si>
  <si>
    <t>Neteja</t>
  </si>
  <si>
    <t>2.3 Treballs externs</t>
  </si>
  <si>
    <t>Estudis</t>
  </si>
  <si>
    <t>Seguretat</t>
  </si>
  <si>
    <t>Publicitat i propaganda</t>
  </si>
  <si>
    <t>2.5 Subministraments</t>
  </si>
  <si>
    <t>Aigua</t>
  </si>
  <si>
    <t>Electricitat</t>
  </si>
  <si>
    <t>Carburants</t>
  </si>
  <si>
    <t>Altres subministraments</t>
  </si>
  <si>
    <t>2.6 Altres despeses</t>
  </si>
  <si>
    <t>Premsa, llibres, publicitat</t>
  </si>
  <si>
    <t>Autopistes</t>
  </si>
  <si>
    <t>1.- Detall  despeses de personal</t>
  </si>
  <si>
    <t>Relacions públiques</t>
  </si>
  <si>
    <t>Servei de prevenció</t>
  </si>
  <si>
    <t>Despeses Financeres</t>
  </si>
  <si>
    <t>62302</t>
  </si>
  <si>
    <t>626</t>
  </si>
  <si>
    <t>62701</t>
  </si>
  <si>
    <t>62702</t>
  </si>
  <si>
    <t>62703</t>
  </si>
  <si>
    <t>62801</t>
  </si>
  <si>
    <t>62803</t>
  </si>
  <si>
    <t>62804</t>
  </si>
  <si>
    <t>62805</t>
  </si>
  <si>
    <t>62806</t>
  </si>
  <si>
    <t>62901</t>
  </si>
  <si>
    <t>62902</t>
  </si>
  <si>
    <t>62904</t>
  </si>
  <si>
    <t>640032</t>
  </si>
  <si>
    <t>640030</t>
  </si>
  <si>
    <t>640037</t>
  </si>
  <si>
    <t>640039</t>
  </si>
  <si>
    <t>642</t>
  </si>
  <si>
    <t>62704</t>
  </si>
  <si>
    <t>640035</t>
  </si>
  <si>
    <t>64903</t>
  </si>
  <si>
    <t>64001</t>
  </si>
  <si>
    <t>642,64003,64903</t>
  </si>
  <si>
    <t>627010000,627020000,627030000</t>
  </si>
  <si>
    <t>670,671,690,691,696,6720,771,6733</t>
  </si>
  <si>
    <t>629,62704</t>
  </si>
  <si>
    <t>655000000,6538</t>
  </si>
  <si>
    <t>623,626</t>
  </si>
  <si>
    <t>662,6633,669000000</t>
  </si>
  <si>
    <t>695,794,667</t>
  </si>
  <si>
    <t>7402</t>
  </si>
  <si>
    <t>7401</t>
  </si>
  <si>
    <t>759</t>
  </si>
  <si>
    <t xml:space="preserve">   Subvencions d'explotació</t>
  </si>
  <si>
    <t>790,795100000</t>
  </si>
  <si>
    <t xml:space="preserve">  Bàscula / Maquinària</t>
  </si>
  <si>
    <t xml:space="preserve">  Seguretat Portuària</t>
  </si>
  <si>
    <t>Conferències i congressos</t>
  </si>
  <si>
    <t>Telèfon i postals</t>
  </si>
  <si>
    <t>Material oficina</t>
  </si>
  <si>
    <t>Retribucions en espècie</t>
  </si>
  <si>
    <t>A.4) RESULTAT DE L'EXERCICI</t>
  </si>
  <si>
    <t>A.1) RESULTAT D'EXPLOTACIÓ</t>
  </si>
  <si>
    <t>11. Deteriorament i resultat d'operacions immobilitzat i altres</t>
  </si>
  <si>
    <t xml:space="preserve">  Ocupacions de superfície</t>
  </si>
  <si>
    <t>2.4 Publicitat, propaganda i relacions públiques</t>
  </si>
  <si>
    <t>9. Imputació de subvencions d'immobilitzat no financer</t>
  </si>
  <si>
    <t>10. Excés provisions</t>
  </si>
  <si>
    <t>13. Altres resultats</t>
  </si>
  <si>
    <t>14. Ingressos financers</t>
  </si>
  <si>
    <t>15. Despeses financeres</t>
  </si>
  <si>
    <t>19. Impost de societats</t>
  </si>
  <si>
    <t>Assistència sessions</t>
  </si>
  <si>
    <t>640020001</t>
  </si>
  <si>
    <t xml:space="preserve">   Productivitat</t>
  </si>
  <si>
    <t xml:space="preserve">  Cànon d'activitat</t>
  </si>
  <si>
    <t>705000041</t>
  </si>
  <si>
    <t>680,681,682000000,68</t>
  </si>
  <si>
    <t>705000051</t>
  </si>
  <si>
    <t>Taxa de selecció de personal</t>
  </si>
  <si>
    <t>629903</t>
  </si>
  <si>
    <t>640020000</t>
  </si>
  <si>
    <t>Del 1 Al 3</t>
  </si>
  <si>
    <t>(a) a 2024 inclou les factures rebudes del CTTI que a 2023 estaven inclosses dins la partida de Telèfon i postals</t>
  </si>
  <si>
    <t>Comunicacions i altres serveis                                (a)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</si>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</sst>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u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sz val="8"/>
      <color rgb="FF000000"/>
      <name val="Verdana"/>
      <family val="2"/>
    </font>
    <font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6" applyNumberFormat="0" applyAlignment="0" applyProtection="0"/>
    <xf numFmtId="0" fontId="5" fillId="12" borderId="7" applyNumberFormat="0" applyAlignment="0" applyProtection="0"/>
    <xf numFmtId="0" fontId="6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9" fillId="17" borderId="0" applyNumberFormat="0" applyBorder="0" applyAlignment="0" applyProtection="0"/>
    <xf numFmtId="0" fontId="7" fillId="0" borderId="0"/>
    <xf numFmtId="0" fontId="7" fillId="4" borderId="9" applyNumberFormat="0" applyFont="0" applyAlignment="0" applyProtection="0"/>
    <xf numFmtId="0" fontId="10" fillId="11" borderId="10" applyNumberFormat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8" fillId="0" borderId="13" applyNumberFormat="0" applyFill="0" applyAlignment="0" applyProtection="0"/>
    <xf numFmtId="0" fontId="25" fillId="0" borderId="0"/>
    <xf numFmtId="9" fontId="26" fillId="0" borderId="0" applyFont="0" applyFill="0" applyBorder="0" applyAlignment="0" applyProtection="0"/>
  </cellStyleXfs>
  <cellXfs count="57">
    <xf numFmtId="0" fontId="0" fillId="0" borderId="0" xfId="0"/>
    <xf numFmtId="0" fontId="15" fillId="0" borderId="0" xfId="0" applyFont="1" applyAlignment="1">
      <alignment horizontal="left"/>
    </xf>
    <xf numFmtId="14" fontId="15" fillId="0" borderId="0" xfId="0" applyNumberFormat="1" applyFont="1" applyAlignment="1">
      <alignment shrinkToFit="1"/>
    </xf>
    <xf numFmtId="0" fontId="15" fillId="0" borderId="0" xfId="0" applyFont="1" applyAlignment="1">
      <alignment horizontal="right" shrinkToFit="1"/>
    </xf>
    <xf numFmtId="0" fontId="16" fillId="0" borderId="0" xfId="0" applyFont="1"/>
    <xf numFmtId="49" fontId="19" fillId="0" borderId="0" xfId="0" applyNumberFormat="1" applyFont="1"/>
    <xf numFmtId="0" fontId="20" fillId="0" borderId="0" xfId="0" applyFont="1" applyAlignment="1">
      <alignment horizontal="left"/>
    </xf>
    <xf numFmtId="0" fontId="21" fillId="0" borderId="0" xfId="0" applyFont="1"/>
    <xf numFmtId="4" fontId="16" fillId="0" borderId="0" xfId="0" applyNumberFormat="1" applyFont="1"/>
    <xf numFmtId="49" fontId="16" fillId="0" borderId="0" xfId="0" applyNumberFormat="1" applyFont="1"/>
    <xf numFmtId="3" fontId="16" fillId="0" borderId="0" xfId="0" applyNumberFormat="1" applyFont="1"/>
    <xf numFmtId="0" fontId="17" fillId="0" borderId="0" xfId="0" applyFont="1" applyAlignment="1">
      <alignment horizontal="left" shrinkToFit="1"/>
    </xf>
    <xf numFmtId="0" fontId="17" fillId="0" borderId="0" xfId="0" applyFont="1" applyAlignment="1">
      <alignment horizontal="center"/>
    </xf>
    <xf numFmtId="0" fontId="17" fillId="0" borderId="3" xfId="0" applyFont="1" applyBorder="1" applyAlignment="1">
      <alignment horizontal="left" indent="1"/>
    </xf>
    <xf numFmtId="0" fontId="16" fillId="0" borderId="3" xfId="0" applyFont="1" applyBorder="1" applyAlignment="1">
      <alignment horizontal="left" indent="1"/>
    </xf>
    <xf numFmtId="0" fontId="17" fillId="0" borderId="3" xfId="0" applyFont="1" applyBorder="1" applyAlignment="1">
      <alignment horizontal="left" vertical="top" indent="1"/>
    </xf>
    <xf numFmtId="0" fontId="16" fillId="0" borderId="3" xfId="0" applyFont="1" applyBorder="1" applyAlignment="1">
      <alignment horizontal="left" vertical="top" indent="1"/>
    </xf>
    <xf numFmtId="0" fontId="17" fillId="0" borderId="3" xfId="0" applyFont="1" applyBorder="1"/>
    <xf numFmtId="0" fontId="17" fillId="0" borderId="0" xfId="0" applyFont="1" applyAlignment="1">
      <alignment horizontal="left" indent="1"/>
    </xf>
    <xf numFmtId="0" fontId="17" fillId="0" borderId="0" xfId="31" applyFont="1"/>
    <xf numFmtId="0" fontId="16" fillId="0" borderId="0" xfId="31" applyFont="1"/>
    <xf numFmtId="0" fontId="16" fillId="0" borderId="14" xfId="31" applyFont="1" applyBorder="1"/>
    <xf numFmtId="0" fontId="16" fillId="0" borderId="4" xfId="31" applyFont="1" applyBorder="1"/>
    <xf numFmtId="0" fontId="17" fillId="0" borderId="4" xfId="31" applyFont="1" applyBorder="1"/>
    <xf numFmtId="4" fontId="17" fillId="0" borderId="4" xfId="0" applyNumberFormat="1" applyFont="1" applyBorder="1" applyAlignment="1">
      <alignment horizontal="right"/>
    </xf>
    <xf numFmtId="4" fontId="17" fillId="0" borderId="5" xfId="0" applyNumberFormat="1" applyFont="1" applyBorder="1" applyAlignment="1">
      <alignment horizontal="right"/>
    </xf>
    <xf numFmtId="10" fontId="17" fillId="0" borderId="4" xfId="0" applyNumberFormat="1" applyFont="1" applyBorder="1" applyAlignment="1">
      <alignment horizontal="right" indent="1"/>
    </xf>
    <xf numFmtId="4" fontId="16" fillId="0" borderId="4" xfId="0" applyNumberFormat="1" applyFont="1" applyBorder="1" applyAlignment="1">
      <alignment horizontal="right"/>
    </xf>
    <xf numFmtId="4" fontId="16" fillId="0" borderId="5" xfId="0" applyNumberFormat="1" applyFont="1" applyBorder="1" applyAlignment="1">
      <alignment horizontal="right"/>
    </xf>
    <xf numFmtId="0" fontId="17" fillId="0" borderId="4" xfId="0" applyFont="1" applyBorder="1" applyAlignment="1">
      <alignment horizontal="right" indent="1"/>
    </xf>
    <xf numFmtId="4" fontId="17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17" fillId="0" borderId="0" xfId="31" applyFont="1" applyAlignment="1">
      <alignment horizontal="right"/>
    </xf>
    <xf numFmtId="0" fontId="16" fillId="0" borderId="0" xfId="31" applyFont="1" applyAlignment="1">
      <alignment horizontal="right"/>
    </xf>
    <xf numFmtId="4" fontId="17" fillId="0" borderId="3" xfId="31" applyNumberFormat="1" applyFont="1" applyBorder="1" applyAlignment="1">
      <alignment horizontal="right"/>
    </xf>
    <xf numFmtId="4" fontId="16" fillId="0" borderId="4" xfId="31" applyNumberFormat="1" applyFont="1" applyBorder="1" applyAlignment="1">
      <alignment horizontal="right"/>
    </xf>
    <xf numFmtId="10" fontId="16" fillId="0" borderId="4" xfId="0" applyNumberFormat="1" applyFont="1" applyBorder="1" applyAlignment="1">
      <alignment horizontal="right" indent="1"/>
    </xf>
    <xf numFmtId="0" fontId="22" fillId="18" borderId="1" xfId="0" applyFont="1" applyFill="1" applyBorder="1" applyAlignment="1">
      <alignment horizontal="center"/>
    </xf>
    <xf numFmtId="0" fontId="18" fillId="18" borderId="1" xfId="0" applyFont="1" applyFill="1" applyBorder="1"/>
    <xf numFmtId="0" fontId="18" fillId="18" borderId="14" xfId="0" applyFont="1" applyFill="1" applyBorder="1" applyAlignment="1">
      <alignment horizontal="left" vertical="center"/>
    </xf>
    <xf numFmtId="4" fontId="18" fillId="19" borderId="2" xfId="0" applyNumberFormat="1" applyFont="1" applyFill="1" applyBorder="1" applyAlignment="1">
      <alignment horizontal="right"/>
    </xf>
    <xf numFmtId="0" fontId="18" fillId="18" borderId="14" xfId="0" applyFont="1" applyFill="1" applyBorder="1" applyAlignment="1">
      <alignment horizontal="right" vertical="center"/>
    </xf>
    <xf numFmtId="0" fontId="23" fillId="0" borderId="0" xfId="0" applyFont="1"/>
    <xf numFmtId="0" fontId="24" fillId="0" borderId="0" xfId="0" applyFont="1"/>
    <xf numFmtId="0" fontId="18" fillId="18" borderId="14" xfId="0" applyFont="1" applyFill="1" applyBorder="1" applyAlignment="1">
      <alignment horizontal="center" vertical="center"/>
    </xf>
    <xf numFmtId="0" fontId="18" fillId="19" borderId="2" xfId="0" applyFont="1" applyFill="1" applyBorder="1"/>
    <xf numFmtId="10" fontId="18" fillId="19" borderId="2" xfId="0" applyNumberFormat="1" applyFont="1" applyFill="1" applyBorder="1" applyAlignment="1">
      <alignment horizontal="right" indent="1"/>
    </xf>
    <xf numFmtId="0" fontId="18" fillId="18" borderId="2" xfId="0" applyFont="1" applyFill="1" applyBorder="1" applyAlignment="1">
      <alignment horizontal="left" vertical="center"/>
    </xf>
    <xf numFmtId="4" fontId="18" fillId="18" borderId="2" xfId="0" applyNumberFormat="1" applyFont="1" applyFill="1" applyBorder="1" applyAlignment="1">
      <alignment horizontal="right" vertical="center"/>
    </xf>
    <xf numFmtId="0" fontId="21" fillId="0" borderId="16" xfId="0" applyFont="1" applyBorder="1"/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18" borderId="14" xfId="0" applyFont="1" applyFill="1" applyBorder="1" applyAlignment="1">
      <alignment horizontal="center" vertical="center"/>
    </xf>
    <xf numFmtId="0" fontId="18" fillId="18" borderId="15" xfId="0" applyFont="1" applyFill="1" applyBorder="1" applyAlignment="1">
      <alignment horizontal="center" vertical="center"/>
    </xf>
    <xf numFmtId="0" fontId="18" fillId="18" borderId="14" xfId="0" applyFont="1" applyFill="1" applyBorder="1" applyAlignment="1">
      <alignment horizontal="center" vertical="center" wrapText="1"/>
    </xf>
    <xf numFmtId="0" fontId="18" fillId="18" borderId="15" xfId="0" applyFont="1" applyFill="1" applyBorder="1" applyAlignment="1">
      <alignment horizontal="center" vertical="center" wrapText="1"/>
    </xf>
    <xf numFmtId="10" fontId="18" fillId="18" borderId="2" xfId="41" applyNumberFormat="1" applyFont="1" applyFill="1" applyBorder="1" applyAlignment="1">
      <alignment horizontal="right" vertical="center"/>
    </xf>
  </cellXfs>
  <cellStyles count="42">
    <cellStyle name="20% - Énfasis1" xfId="1" xr:uid="{00000000-0005-0000-0000-000000000000}"/>
    <cellStyle name="20% - Énfasis2" xfId="2" xr:uid="{00000000-0005-0000-0000-000001000000}"/>
    <cellStyle name="20% - Énfasis3" xfId="3" xr:uid="{00000000-0005-0000-0000-000002000000}"/>
    <cellStyle name="20% - Énfasis4" xfId="4" xr:uid="{00000000-0005-0000-0000-000003000000}"/>
    <cellStyle name="20% - Énfasis5" xfId="5" xr:uid="{00000000-0005-0000-0000-000004000000}"/>
    <cellStyle name="20% - Énfasis6" xfId="6" xr:uid="{00000000-0005-0000-0000-000005000000}"/>
    <cellStyle name="40% - Énfasis1" xfId="7" xr:uid="{00000000-0005-0000-0000-000006000000}"/>
    <cellStyle name="40% - Énfasis2" xfId="8" xr:uid="{00000000-0005-0000-0000-000007000000}"/>
    <cellStyle name="40% - Énfasis3" xfId="9" xr:uid="{00000000-0005-0000-0000-000008000000}"/>
    <cellStyle name="40% - Énfasis4" xfId="10" xr:uid="{00000000-0005-0000-0000-000009000000}"/>
    <cellStyle name="40% - Énfasis5" xfId="11" xr:uid="{00000000-0005-0000-0000-00000A000000}"/>
    <cellStyle name="40% - Énfasis6" xfId="12" xr:uid="{00000000-0005-0000-0000-00000B000000}"/>
    <cellStyle name="60% - Énfasis1" xfId="13" xr:uid="{00000000-0005-0000-0000-00000C000000}"/>
    <cellStyle name="60% - Énfasis2" xfId="14" xr:uid="{00000000-0005-0000-0000-00000D000000}"/>
    <cellStyle name="60% - Énfasis3" xfId="15" xr:uid="{00000000-0005-0000-0000-00000E000000}"/>
    <cellStyle name="60% - Énfasis4" xfId="16" xr:uid="{00000000-0005-0000-0000-00000F000000}"/>
    <cellStyle name="60% - Énfasis5" xfId="17" xr:uid="{00000000-0005-0000-0000-000010000000}"/>
    <cellStyle name="60% - Énfasis6" xfId="18" xr:uid="{00000000-0005-0000-0000-000011000000}"/>
    <cellStyle name="Buena" xfId="19" xr:uid="{00000000-0005-0000-0000-000012000000}"/>
    <cellStyle name="Cálculo" xfId="20" xr:uid="{00000000-0005-0000-0000-000013000000}"/>
    <cellStyle name="Celda de comprobación" xfId="21" xr:uid="{00000000-0005-0000-0000-000014000000}"/>
    <cellStyle name="Celda vinculada" xfId="22" xr:uid="{00000000-0005-0000-0000-000015000000}"/>
    <cellStyle name="Encabezado 4" xfId="23" xr:uid="{00000000-0005-0000-0000-000016000000}"/>
    <cellStyle name="Énfasis1" xfId="24" xr:uid="{00000000-0005-0000-0000-000017000000}"/>
    <cellStyle name="Énfasis2" xfId="25" xr:uid="{00000000-0005-0000-0000-000018000000}"/>
    <cellStyle name="Énfasis3" xfId="26" xr:uid="{00000000-0005-0000-0000-000019000000}"/>
    <cellStyle name="Énfasis4" xfId="27" xr:uid="{00000000-0005-0000-0000-00001A000000}"/>
    <cellStyle name="Énfasis5" xfId="28" xr:uid="{00000000-0005-0000-0000-00001B000000}"/>
    <cellStyle name="Énfasis6" xfId="29" xr:uid="{00000000-0005-0000-0000-00001C000000}"/>
    <cellStyle name="Incorrecto" xfId="30" xr:uid="{00000000-0005-0000-0000-00001D000000}"/>
    <cellStyle name="Normal" xfId="0" builtinId="0"/>
    <cellStyle name="Normal 2" xfId="40" xr:uid="{4A753D16-E709-409D-A384-1738CF20DE83}"/>
    <cellStyle name="Normal_Hoja1" xfId="31" xr:uid="{00000000-0005-0000-0000-00001F000000}"/>
    <cellStyle name="Notas" xfId="32" xr:uid="{00000000-0005-0000-0000-000020000000}"/>
    <cellStyle name="Porcentaje" xfId="41" builtinId="5"/>
    <cellStyle name="Salida" xfId="33" xr:uid="{00000000-0005-0000-0000-000021000000}"/>
    <cellStyle name="Texto de advertencia" xfId="34" xr:uid="{00000000-0005-0000-0000-000022000000}"/>
    <cellStyle name="Texto explicativo" xfId="35" xr:uid="{00000000-0005-0000-0000-000023000000}"/>
    <cellStyle name="Título" xfId="36" xr:uid="{00000000-0005-0000-0000-000024000000}"/>
    <cellStyle name="Título 1" xfId="37" xr:uid="{00000000-0005-0000-0000-000025000000}"/>
    <cellStyle name="Título 2" xfId="38" xr:uid="{00000000-0005-0000-0000-000026000000}"/>
    <cellStyle name="Título 3" xfId="39" xr:uid="{00000000-0005-0000-0000-00002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1430655</xdr:colOff>
      <xdr:row>3</xdr:row>
      <xdr:rowOff>57797</xdr:rowOff>
    </xdr:to>
    <xdr:pic>
      <xdr:nvPicPr>
        <xdr:cNvPr id="2" name="Picture 35" descr="V:\Nou logotip ports\Logo Port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32560" cy="503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6"/>
  <sheetViews>
    <sheetView showGridLines="0" tabSelected="1" topLeftCell="F1" workbookViewId="0">
      <pane ySplit="10" topLeftCell="A89" activePane="bottomLeft" state="frozen"/>
      <selection activeCell="F1" sqref="F1"/>
      <selection pane="bottomLeft" activeCell="J126" sqref="G74:J126"/>
    </sheetView>
  </sheetViews>
  <sheetFormatPr baseColWidth="10" defaultColWidth="11.5546875" defaultRowHeight="12" x14ac:dyDescent="0.25"/>
  <cols>
    <col min="1" max="1" width="49.109375" style="7" hidden="1" customWidth="1"/>
    <col min="2" max="3" width="12.109375" style="7" hidden="1" customWidth="1"/>
    <col min="4" max="4" width="15.6640625" style="7" hidden="1" customWidth="1"/>
    <col min="5" max="5" width="12.109375" style="7" hidden="1" customWidth="1"/>
    <col min="6" max="6" width="0.109375" style="7" customWidth="1"/>
    <col min="7" max="7" width="41.88671875" style="7" customWidth="1"/>
    <col min="8" max="8" width="13.88671875" style="7" customWidth="1"/>
    <col min="9" max="9" width="13.77734375" style="7" customWidth="1"/>
    <col min="10" max="10" width="17.5546875" style="7" customWidth="1"/>
    <col min="11" max="11" width="11.5546875" style="7"/>
    <col min="12" max="12" width="41.33203125" style="7" bestFit="1" customWidth="1"/>
    <col min="13" max="13" width="12.44140625" style="7" bestFit="1" customWidth="1"/>
    <col min="14" max="14" width="11.5546875" style="7"/>
    <col min="15" max="15" width="8" style="7" bestFit="1" customWidth="1"/>
    <col min="16" max="16384" width="11.5546875" style="7"/>
  </cols>
  <sheetData>
    <row r="1" spans="1:12" x14ac:dyDescent="0.25">
      <c r="A1" s="5"/>
      <c r="B1" s="4">
        <v>2023</v>
      </c>
      <c r="C1" s="4">
        <v>2024</v>
      </c>
      <c r="D1" s="4"/>
      <c r="E1" s="4"/>
      <c r="F1" s="4"/>
      <c r="G1" s="6"/>
      <c r="H1" s="1"/>
      <c r="I1" s="2"/>
    </row>
    <row r="2" spans="1:12" x14ac:dyDescent="0.25">
      <c r="A2" s="5"/>
      <c r="B2" s="4"/>
      <c r="C2" s="4"/>
      <c r="D2" s="4"/>
      <c r="E2" s="4"/>
      <c r="F2" s="4"/>
      <c r="G2" s="6"/>
      <c r="H2" s="8"/>
      <c r="I2" s="8"/>
    </row>
    <row r="3" spans="1:12" x14ac:dyDescent="0.25">
      <c r="A3" s="5"/>
      <c r="B3" s="4"/>
      <c r="C3" s="4"/>
      <c r="D3" s="4"/>
      <c r="E3" s="4"/>
      <c r="F3" s="4"/>
      <c r="G3" s="50"/>
      <c r="H3" s="51"/>
      <c r="I3" s="51"/>
    </row>
    <row r="4" spans="1:12" x14ac:dyDescent="0.25">
      <c r="A4" s="9"/>
      <c r="B4" s="10"/>
      <c r="C4" s="10"/>
      <c r="D4" s="10"/>
      <c r="E4" s="10"/>
      <c r="F4" s="10"/>
      <c r="G4" s="3"/>
      <c r="H4" s="4"/>
      <c r="I4" s="4"/>
    </row>
    <row r="5" spans="1:12" hidden="1" x14ac:dyDescent="0.25">
      <c r="A5" s="9"/>
      <c r="B5" s="10"/>
      <c r="C5" s="10"/>
      <c r="D5" s="10"/>
      <c r="E5" s="10"/>
      <c r="F5" s="10"/>
      <c r="G5" s="3"/>
      <c r="H5" s="4" t="s">
        <v>151</v>
      </c>
      <c r="I5" s="4"/>
    </row>
    <row r="6" spans="1:12" x14ac:dyDescent="0.25">
      <c r="A6" s="9"/>
      <c r="B6" s="10"/>
      <c r="C6" s="10"/>
      <c r="D6" s="10"/>
      <c r="E6" s="10"/>
      <c r="F6" s="10"/>
      <c r="G6" s="3"/>
      <c r="H6" s="4"/>
      <c r="I6" s="4"/>
    </row>
    <row r="7" spans="1:12" x14ac:dyDescent="0.25">
      <c r="A7" s="9"/>
      <c r="B7" s="10"/>
      <c r="C7" s="10"/>
      <c r="D7" s="10"/>
      <c r="E7" s="10"/>
      <c r="F7" s="10"/>
      <c r="G7" s="11" t="str">
        <f>CONCATENATE("Compte de pèrdues i guanys  ",C1 )</f>
        <v>Compte de pèrdues i guanys  2024</v>
      </c>
      <c r="H7" s="4"/>
      <c r="I7" s="4"/>
    </row>
    <row r="8" spans="1:12" x14ac:dyDescent="0.25">
      <c r="A8" s="9"/>
      <c r="B8" s="10"/>
      <c r="C8" s="10"/>
      <c r="D8" s="10"/>
      <c r="E8" s="10"/>
      <c r="F8" s="10"/>
      <c r="G8" s="12"/>
      <c r="H8" s="8"/>
      <c r="I8" s="8"/>
    </row>
    <row r="9" spans="1:12" x14ac:dyDescent="0.25">
      <c r="A9" s="9"/>
      <c r="B9" s="10"/>
      <c r="C9" s="10"/>
      <c r="D9" s="10"/>
      <c r="E9" s="10"/>
      <c r="F9" s="10"/>
      <c r="G9" s="37" t="str">
        <f>CONCATENATE("Periodo ",H5)</f>
        <v>Periodo Del 1 Al 3</v>
      </c>
      <c r="H9" s="52">
        <f>B1</f>
        <v>2023</v>
      </c>
      <c r="I9" s="52">
        <f>C1</f>
        <v>2024</v>
      </c>
      <c r="J9" s="54" t="s">
        <v>59</v>
      </c>
    </row>
    <row r="10" spans="1:12" x14ac:dyDescent="0.25">
      <c r="A10" s="9"/>
      <c r="B10" s="10"/>
      <c r="C10" s="10"/>
      <c r="D10" s="10"/>
      <c r="E10" s="10"/>
      <c r="F10" s="10"/>
      <c r="G10" s="38" t="s">
        <v>58</v>
      </c>
      <c r="H10" s="53"/>
      <c r="I10" s="53"/>
      <c r="J10" s="55"/>
    </row>
    <row r="11" spans="1:12" x14ac:dyDescent="0.25">
      <c r="A11" s="9"/>
      <c r="B11" s="10"/>
      <c r="C11" s="10"/>
      <c r="D11" s="10"/>
      <c r="E11" s="10"/>
      <c r="F11" s="10"/>
      <c r="G11" s="13" t="s">
        <v>0</v>
      </c>
      <c r="H11" s="24">
        <f>IF(SUM(H12:H26)=0,"",SUM(H12:H26))</f>
        <v>4898460.0300000012</v>
      </c>
      <c r="I11" s="25">
        <f>IF(SUM(I12:I26)=0,"",SUM(I12:I26))</f>
        <v>4462201.66</v>
      </c>
      <c r="J11" s="26">
        <f t="shared" ref="J11:J54" si="0">(I11/H11)-1</f>
        <v>-8.9060310246116492E-2</v>
      </c>
    </row>
    <row r="12" spans="1:12" x14ac:dyDescent="0.25">
      <c r="A12" s="9" t="s">
        <v>1</v>
      </c>
      <c r="B12" s="10">
        <v>-92648</v>
      </c>
      <c r="C12" s="10">
        <v>-24348.98</v>
      </c>
      <c r="D12" s="10"/>
      <c r="E12" s="10"/>
      <c r="F12" s="10"/>
      <c r="G12" s="14" t="s">
        <v>2</v>
      </c>
      <c r="H12" s="27">
        <f t="shared" ref="H12:H26" si="1">IF(B12*-1=0,"",B12*-1)</f>
        <v>92648</v>
      </c>
      <c r="I12" s="28">
        <f t="shared" ref="I12:I26" si="2">IF(C12*-1=0,"",C12*-1)</f>
        <v>24348.98</v>
      </c>
      <c r="J12" s="36">
        <f t="shared" si="0"/>
        <v>-0.73718828253173307</v>
      </c>
    </row>
    <row r="13" spans="1:12" x14ac:dyDescent="0.25">
      <c r="A13" s="9" t="s">
        <v>3</v>
      </c>
      <c r="B13" s="10">
        <v>-10087.629999999999</v>
      </c>
      <c r="C13" s="10">
        <v>-13195.21</v>
      </c>
      <c r="D13" s="10"/>
      <c r="E13" s="10"/>
      <c r="F13" s="10"/>
      <c r="G13" s="14" t="s">
        <v>4</v>
      </c>
      <c r="H13" s="27">
        <f t="shared" si="1"/>
        <v>10087.629999999999</v>
      </c>
      <c r="I13" s="28">
        <f t="shared" si="2"/>
        <v>13195.21</v>
      </c>
      <c r="J13" s="36">
        <f t="shared" si="0"/>
        <v>0.30805848350901055</v>
      </c>
    </row>
    <row r="14" spans="1:12" x14ac:dyDescent="0.25">
      <c r="A14" s="9" t="s">
        <v>5</v>
      </c>
      <c r="B14" s="10">
        <v>-121280.81</v>
      </c>
      <c r="C14" s="10">
        <v>-43686.22</v>
      </c>
      <c r="D14" s="10"/>
      <c r="E14" s="10"/>
      <c r="F14" s="10"/>
      <c r="G14" s="14" t="s">
        <v>6</v>
      </c>
      <c r="H14" s="27">
        <f t="shared" si="1"/>
        <v>121280.81</v>
      </c>
      <c r="I14" s="28">
        <f t="shared" si="2"/>
        <v>43686.22</v>
      </c>
      <c r="J14" s="36">
        <f t="shared" si="0"/>
        <v>-0.639792808112017</v>
      </c>
    </row>
    <row r="15" spans="1:12" x14ac:dyDescent="0.25">
      <c r="A15" s="9" t="s">
        <v>7</v>
      </c>
      <c r="B15" s="10">
        <v>-215356.55</v>
      </c>
      <c r="C15" s="10">
        <v>-204204.33</v>
      </c>
      <c r="D15" s="10"/>
      <c r="E15" s="10"/>
      <c r="F15" s="10"/>
      <c r="G15" s="14" t="s">
        <v>8</v>
      </c>
      <c r="H15" s="27">
        <f t="shared" si="1"/>
        <v>215356.55</v>
      </c>
      <c r="I15" s="28">
        <f t="shared" si="2"/>
        <v>204204.33</v>
      </c>
      <c r="J15" s="36">
        <f t="shared" si="0"/>
        <v>-5.1784912044699816E-2</v>
      </c>
    </row>
    <row r="16" spans="1:12" x14ac:dyDescent="0.25">
      <c r="A16" s="9" t="s">
        <v>9</v>
      </c>
      <c r="B16" s="10">
        <v>-336729.87</v>
      </c>
      <c r="C16" s="10">
        <v>-321796.76</v>
      </c>
      <c r="D16" s="10"/>
      <c r="E16" s="10"/>
      <c r="F16" s="10"/>
      <c r="G16" s="14" t="s">
        <v>10</v>
      </c>
      <c r="H16" s="27">
        <f t="shared" si="1"/>
        <v>336729.87</v>
      </c>
      <c r="I16" s="28">
        <f t="shared" si="2"/>
        <v>321796.76</v>
      </c>
      <c r="J16" s="36">
        <f t="shared" si="0"/>
        <v>-4.4347446812485036E-2</v>
      </c>
      <c r="L16" s="42"/>
    </row>
    <row r="17" spans="1:12" x14ac:dyDescent="0.25">
      <c r="A17" s="9" t="s">
        <v>11</v>
      </c>
      <c r="B17" s="10">
        <v>0</v>
      </c>
      <c r="C17" s="10">
        <v>-116.4</v>
      </c>
      <c r="D17" s="10"/>
      <c r="E17" s="10"/>
      <c r="F17" s="10"/>
      <c r="G17" s="14" t="s">
        <v>12</v>
      </c>
      <c r="H17" s="27" t="str">
        <f t="shared" si="1"/>
        <v/>
      </c>
      <c r="I17" s="28">
        <f t="shared" si="2"/>
        <v>116.4</v>
      </c>
      <c r="J17" s="36"/>
      <c r="L17" s="42"/>
    </row>
    <row r="18" spans="1:12" x14ac:dyDescent="0.25">
      <c r="A18" s="9" t="s">
        <v>13</v>
      </c>
      <c r="B18" s="10">
        <v>-3486319.59</v>
      </c>
      <c r="C18" s="10">
        <v>-3484380.87</v>
      </c>
      <c r="D18" s="10"/>
      <c r="E18" s="10"/>
      <c r="F18" s="10"/>
      <c r="G18" s="14" t="s">
        <v>14</v>
      </c>
      <c r="H18" s="27">
        <f t="shared" si="1"/>
        <v>3486319.59</v>
      </c>
      <c r="I18" s="28">
        <f t="shared" si="2"/>
        <v>3484380.87</v>
      </c>
      <c r="J18" s="36">
        <f t="shared" si="0"/>
        <v>-5.5609359668595815E-4</v>
      </c>
      <c r="L18" s="42"/>
    </row>
    <row r="19" spans="1:12" x14ac:dyDescent="0.25">
      <c r="A19" s="9" t="s">
        <v>15</v>
      </c>
      <c r="B19" s="10">
        <v>-60408.68</v>
      </c>
      <c r="C19" s="10">
        <v>-103342.24</v>
      </c>
      <c r="D19" s="10"/>
      <c r="E19" s="10"/>
      <c r="F19" s="10"/>
      <c r="G19" s="14" t="s">
        <v>133</v>
      </c>
      <c r="H19" s="27">
        <f t="shared" si="1"/>
        <v>60408.68</v>
      </c>
      <c r="I19" s="28">
        <f t="shared" si="2"/>
        <v>103342.24</v>
      </c>
      <c r="J19" s="36">
        <f t="shared" si="0"/>
        <v>0.71071839344941834</v>
      </c>
    </row>
    <row r="20" spans="1:12" x14ac:dyDescent="0.25">
      <c r="A20" s="9" t="s">
        <v>55</v>
      </c>
      <c r="B20" s="10">
        <v>-3766.14</v>
      </c>
      <c r="C20" s="10">
        <v>-830.41</v>
      </c>
      <c r="D20" s="10"/>
      <c r="E20" s="10"/>
      <c r="F20" s="10"/>
      <c r="G20" s="14" t="s">
        <v>16</v>
      </c>
      <c r="H20" s="27">
        <f t="shared" si="1"/>
        <v>3766.14</v>
      </c>
      <c r="I20" s="28">
        <f t="shared" si="2"/>
        <v>830.41</v>
      </c>
      <c r="J20" s="36">
        <f t="shared" si="0"/>
        <v>-0.77950633805434744</v>
      </c>
    </row>
    <row r="21" spans="1:12" x14ac:dyDescent="0.25">
      <c r="A21" s="9" t="s">
        <v>17</v>
      </c>
      <c r="B21" s="10">
        <v>-2178.4</v>
      </c>
      <c r="C21" s="10">
        <v>-1110.77</v>
      </c>
      <c r="D21" s="10"/>
      <c r="E21" s="10"/>
      <c r="F21" s="10"/>
      <c r="G21" s="14" t="s">
        <v>124</v>
      </c>
      <c r="H21" s="27">
        <f t="shared" si="1"/>
        <v>2178.4</v>
      </c>
      <c r="I21" s="28">
        <f t="shared" si="2"/>
        <v>1110.77</v>
      </c>
      <c r="J21" s="36">
        <f t="shared" si="0"/>
        <v>-0.49009823723834012</v>
      </c>
    </row>
    <row r="22" spans="1:12" hidden="1" x14ac:dyDescent="0.25">
      <c r="A22" s="9" t="s">
        <v>18</v>
      </c>
      <c r="B22" s="10">
        <v>0</v>
      </c>
      <c r="C22" s="10">
        <v>0</v>
      </c>
      <c r="D22" s="10"/>
      <c r="E22" s="10"/>
      <c r="F22" s="10"/>
      <c r="G22" s="14" t="s">
        <v>125</v>
      </c>
      <c r="H22" s="27" t="str">
        <f t="shared" si="1"/>
        <v/>
      </c>
      <c r="I22" s="28" t="str">
        <f t="shared" si="2"/>
        <v/>
      </c>
      <c r="J22" s="36" t="e">
        <f t="shared" si="0"/>
        <v>#VALUE!</v>
      </c>
    </row>
    <row r="23" spans="1:12" x14ac:dyDescent="0.25">
      <c r="A23" s="9" t="s">
        <v>19</v>
      </c>
      <c r="B23" s="10">
        <v>-266154.86</v>
      </c>
      <c r="C23" s="10">
        <v>-150901.13</v>
      </c>
      <c r="D23" s="10"/>
      <c r="E23" s="10"/>
      <c r="F23" s="10"/>
      <c r="G23" s="14" t="s">
        <v>20</v>
      </c>
      <c r="H23" s="27">
        <f t="shared" si="1"/>
        <v>266154.86</v>
      </c>
      <c r="I23" s="28">
        <f t="shared" si="2"/>
        <v>150901.13</v>
      </c>
      <c r="J23" s="36">
        <f t="shared" si="0"/>
        <v>-0.4330325961359488</v>
      </c>
    </row>
    <row r="24" spans="1:12" x14ac:dyDescent="0.25">
      <c r="A24" s="9" t="s">
        <v>21</v>
      </c>
      <c r="B24" s="10">
        <v>-3889.08</v>
      </c>
      <c r="C24" s="10">
        <v>-6158.48</v>
      </c>
      <c r="D24" s="10"/>
      <c r="E24" s="10"/>
      <c r="F24" s="10"/>
      <c r="G24" s="14" t="s">
        <v>22</v>
      </c>
      <c r="H24" s="27">
        <f t="shared" si="1"/>
        <v>3889.08</v>
      </c>
      <c r="I24" s="28">
        <f t="shared" si="2"/>
        <v>6158.48</v>
      </c>
      <c r="J24" s="36">
        <f t="shared" si="0"/>
        <v>0.58353132360352578</v>
      </c>
    </row>
    <row r="25" spans="1:12" x14ac:dyDescent="0.25">
      <c r="A25" s="9" t="s">
        <v>145</v>
      </c>
      <c r="B25" s="10">
        <v>-298975.27</v>
      </c>
      <c r="C25" s="10">
        <v>-108129.86</v>
      </c>
      <c r="D25" s="10"/>
      <c r="E25" s="10"/>
      <c r="F25" s="10"/>
      <c r="G25" s="14" t="s">
        <v>144</v>
      </c>
      <c r="H25" s="27">
        <f t="shared" si="1"/>
        <v>298975.27</v>
      </c>
      <c r="I25" s="28">
        <f t="shared" si="2"/>
        <v>108129.86</v>
      </c>
      <c r="J25" s="36">
        <f t="shared" si="0"/>
        <v>-0.6383317590113724</v>
      </c>
    </row>
    <row r="26" spans="1:12" x14ac:dyDescent="0.25">
      <c r="A26" s="9" t="s">
        <v>147</v>
      </c>
      <c r="B26" s="10">
        <v>-665.15</v>
      </c>
      <c r="C26" s="10">
        <v>0</v>
      </c>
      <c r="D26" s="10"/>
      <c r="E26" s="10"/>
      <c r="F26" s="10"/>
      <c r="G26" s="14" t="s">
        <v>148</v>
      </c>
      <c r="H26" s="27">
        <f t="shared" si="1"/>
        <v>665.15</v>
      </c>
      <c r="I26" s="28" t="str">
        <f t="shared" si="2"/>
        <v/>
      </c>
      <c r="J26" s="36"/>
    </row>
    <row r="27" spans="1:12" x14ac:dyDescent="0.25">
      <c r="A27" s="9"/>
      <c r="B27" s="10"/>
      <c r="C27" s="10"/>
      <c r="D27" s="10"/>
      <c r="E27" s="10"/>
      <c r="F27" s="10"/>
      <c r="G27" s="13" t="s">
        <v>23</v>
      </c>
      <c r="H27" s="24">
        <f>IF(SUM(H28:H31)=0,"",SUM(H28:H31))</f>
        <v>21326.190000000002</v>
      </c>
      <c r="I27" s="25">
        <f>IF(SUM(I28:I31)=0,"",SUM(I28:I31))</f>
        <v>34035.78</v>
      </c>
      <c r="J27" s="26">
        <f t="shared" si="0"/>
        <v>0.59596158526206477</v>
      </c>
    </row>
    <row r="28" spans="1:12" x14ac:dyDescent="0.25">
      <c r="A28" s="9" t="s">
        <v>121</v>
      </c>
      <c r="B28" s="10">
        <v>-18711.990000000002</v>
      </c>
      <c r="C28" s="10">
        <v>-31682.58</v>
      </c>
      <c r="D28" s="10"/>
      <c r="E28" s="10"/>
      <c r="F28" s="10"/>
      <c r="G28" s="14" t="s">
        <v>24</v>
      </c>
      <c r="H28" s="27">
        <f t="shared" ref="H28:I31" si="3">IF(B28*-1=0,"",B28*-1)</f>
        <v>18711.990000000002</v>
      </c>
      <c r="I28" s="28">
        <f t="shared" si="3"/>
        <v>31682.58</v>
      </c>
      <c r="J28" s="36">
        <f t="shared" si="0"/>
        <v>0.6931699942122671</v>
      </c>
    </row>
    <row r="29" spans="1:12" hidden="1" x14ac:dyDescent="0.25">
      <c r="A29" s="9" t="s">
        <v>120</v>
      </c>
      <c r="B29" s="10">
        <v>0</v>
      </c>
      <c r="C29" s="10">
        <v>0</v>
      </c>
      <c r="D29" s="10"/>
      <c r="E29" s="10"/>
      <c r="F29" s="10"/>
      <c r="G29" s="14" t="s">
        <v>122</v>
      </c>
      <c r="H29" s="27" t="str">
        <f t="shared" si="3"/>
        <v/>
      </c>
      <c r="I29" s="28" t="str">
        <f t="shared" si="3"/>
        <v/>
      </c>
      <c r="J29" s="36" t="e">
        <f t="shared" si="0"/>
        <v>#VALUE!</v>
      </c>
    </row>
    <row r="30" spans="1:12" x14ac:dyDescent="0.25">
      <c r="A30" s="9" t="s">
        <v>25</v>
      </c>
      <c r="B30" s="10">
        <v>-2353.1999999999998</v>
      </c>
      <c r="C30" s="10">
        <v>-2353.1999999999998</v>
      </c>
      <c r="D30" s="10"/>
      <c r="E30" s="10"/>
      <c r="F30" s="10"/>
      <c r="G30" s="14" t="s">
        <v>26</v>
      </c>
      <c r="H30" s="27">
        <f t="shared" si="3"/>
        <v>2353.1999999999998</v>
      </c>
      <c r="I30" s="28">
        <f t="shared" si="3"/>
        <v>2353.1999999999998</v>
      </c>
      <c r="J30" s="36">
        <f t="shared" si="0"/>
        <v>0</v>
      </c>
    </row>
    <row r="31" spans="1:12" x14ac:dyDescent="0.25">
      <c r="A31" s="9" t="s">
        <v>119</v>
      </c>
      <c r="B31" s="10">
        <v>-261</v>
      </c>
      <c r="C31" s="10">
        <v>0</v>
      </c>
      <c r="D31" s="10"/>
      <c r="E31" s="10"/>
      <c r="F31" s="10"/>
      <c r="G31" s="14" t="s">
        <v>62</v>
      </c>
      <c r="H31" s="27">
        <f t="shared" si="3"/>
        <v>261</v>
      </c>
      <c r="I31" s="28" t="str">
        <f t="shared" si="3"/>
        <v/>
      </c>
      <c r="J31" s="36"/>
    </row>
    <row r="32" spans="1:12" x14ac:dyDescent="0.25">
      <c r="A32" s="9"/>
      <c r="B32" s="10"/>
      <c r="C32" s="10"/>
      <c r="D32" s="10"/>
      <c r="E32" s="10"/>
      <c r="F32" s="10"/>
      <c r="G32" s="13" t="s">
        <v>56</v>
      </c>
      <c r="H32" s="24">
        <f>IF(SUM(H33:H35)=0,"",SUM(H33:H35))</f>
        <v>-952431.11</v>
      </c>
      <c r="I32" s="25">
        <f>IF(SUM(I33:I35)=0,"",SUM(I33:I35))</f>
        <v>-1049574.0699999998</v>
      </c>
      <c r="J32" s="26">
        <f t="shared" si="0"/>
        <v>0.10199473639621015</v>
      </c>
    </row>
    <row r="33" spans="1:10" x14ac:dyDescent="0.25">
      <c r="A33" s="9" t="s">
        <v>27</v>
      </c>
      <c r="B33" s="10">
        <v>699984.01</v>
      </c>
      <c r="C33" s="10">
        <v>777972.83</v>
      </c>
      <c r="D33" s="10"/>
      <c r="E33" s="10"/>
      <c r="F33" s="10"/>
      <c r="G33" s="14" t="s">
        <v>28</v>
      </c>
      <c r="H33" s="27">
        <f t="shared" ref="H33:I35" si="4">IF(B33*-1=0,"",B33*-1)</f>
        <v>-699984.01</v>
      </c>
      <c r="I33" s="28">
        <f t="shared" si="4"/>
        <v>-777972.83</v>
      </c>
      <c r="J33" s="36">
        <f t="shared" si="0"/>
        <v>0.11141514504024164</v>
      </c>
    </row>
    <row r="34" spans="1:10" hidden="1" x14ac:dyDescent="0.25">
      <c r="A34" s="9" t="s">
        <v>142</v>
      </c>
      <c r="B34" s="10">
        <v>0</v>
      </c>
      <c r="C34" s="10">
        <v>0</v>
      </c>
      <c r="D34" s="10"/>
      <c r="E34" s="10"/>
      <c r="F34" s="10"/>
      <c r="G34" s="14" t="s">
        <v>143</v>
      </c>
      <c r="H34" s="27" t="str">
        <f t="shared" si="4"/>
        <v/>
      </c>
      <c r="I34" s="28" t="str">
        <f t="shared" si="4"/>
        <v/>
      </c>
      <c r="J34" s="36" t="e">
        <f t="shared" si="0"/>
        <v>#VALUE!</v>
      </c>
    </row>
    <row r="35" spans="1:10" x14ac:dyDescent="0.25">
      <c r="A35" s="9" t="s">
        <v>111</v>
      </c>
      <c r="B35" s="10">
        <v>252447.1</v>
      </c>
      <c r="C35" s="10">
        <v>271601.24</v>
      </c>
      <c r="D35" s="10"/>
      <c r="E35" s="10"/>
      <c r="F35" s="10"/>
      <c r="G35" s="14" t="s">
        <v>29</v>
      </c>
      <c r="H35" s="27">
        <f t="shared" si="4"/>
        <v>-252447.1</v>
      </c>
      <c r="I35" s="28">
        <f t="shared" si="4"/>
        <v>-271601.24</v>
      </c>
      <c r="J35" s="36">
        <f t="shared" si="0"/>
        <v>7.5873876150686526E-2</v>
      </c>
    </row>
    <row r="36" spans="1:10" x14ac:dyDescent="0.25">
      <c r="A36" s="9"/>
      <c r="B36" s="10"/>
      <c r="C36" s="10"/>
      <c r="D36" s="10"/>
      <c r="E36" s="10"/>
      <c r="F36" s="10"/>
      <c r="G36" s="13" t="s">
        <v>30</v>
      </c>
      <c r="H36" s="24">
        <f>IF(SUM(H37,H46,H48,H49)=0,"",SUM(H37,H46,H48,H49))</f>
        <v>-689803.36</v>
      </c>
      <c r="I36" s="24">
        <f>IF(SUM(I37,I46,I48,I49)=0,"",SUM(I37,I46,I48,I49))</f>
        <v>-739143.05</v>
      </c>
      <c r="J36" s="26">
        <f t="shared" si="0"/>
        <v>7.1527181311497268E-2</v>
      </c>
    </row>
    <row r="37" spans="1:10" x14ac:dyDescent="0.25">
      <c r="A37" s="9"/>
      <c r="B37" s="10"/>
      <c r="C37" s="10"/>
      <c r="D37" s="10"/>
      <c r="E37" s="10"/>
      <c r="F37" s="10"/>
      <c r="G37" s="15" t="s">
        <v>57</v>
      </c>
      <c r="H37" s="24">
        <f>IF(SUM(H38:H45)=0,"",SUM(H38:H45))</f>
        <v>-689336.71</v>
      </c>
      <c r="I37" s="24">
        <f>IF(SUM(I38:I45)=0,"",SUM(I38:I45))</f>
        <v>-738986.65</v>
      </c>
      <c r="J37" s="26">
        <f t="shared" si="0"/>
        <v>7.2025672330725099E-2</v>
      </c>
    </row>
    <row r="38" spans="1:10" x14ac:dyDescent="0.25">
      <c r="A38" s="9" t="s">
        <v>31</v>
      </c>
      <c r="B38" s="10">
        <v>30218.36</v>
      </c>
      <c r="C38" s="10">
        <v>29869.72</v>
      </c>
      <c r="D38" s="10"/>
      <c r="E38" s="10"/>
      <c r="F38" s="10"/>
      <c r="G38" s="16" t="s">
        <v>32</v>
      </c>
      <c r="H38" s="27">
        <f t="shared" ref="H38:I45" si="5">IF(B38*-1=0,"",B38*-1)</f>
        <v>-30218.36</v>
      </c>
      <c r="I38" s="28">
        <f t="shared" si="5"/>
        <v>-29869.72</v>
      </c>
      <c r="J38" s="36">
        <f t="shared" si="0"/>
        <v>-1.1537356759268147E-2</v>
      </c>
    </row>
    <row r="39" spans="1:10" x14ac:dyDescent="0.25">
      <c r="A39" s="9" t="s">
        <v>33</v>
      </c>
      <c r="B39" s="10">
        <v>139906.38</v>
      </c>
      <c r="C39" s="10">
        <v>139597.98000000001</v>
      </c>
      <c r="D39" s="10"/>
      <c r="E39" s="10"/>
      <c r="F39" s="10"/>
      <c r="G39" s="16" t="s">
        <v>34</v>
      </c>
      <c r="H39" s="27">
        <f t="shared" si="5"/>
        <v>-139906.38</v>
      </c>
      <c r="I39" s="28">
        <f t="shared" si="5"/>
        <v>-139597.98000000001</v>
      </c>
      <c r="J39" s="36">
        <f t="shared" si="0"/>
        <v>-2.2043312106281299E-3</v>
      </c>
    </row>
    <row r="40" spans="1:10" hidden="1" x14ac:dyDescent="0.25">
      <c r="A40" s="9" t="s">
        <v>35</v>
      </c>
      <c r="B40" s="10">
        <v>0</v>
      </c>
      <c r="C40" s="10">
        <v>0</v>
      </c>
      <c r="D40" s="10"/>
      <c r="E40" s="10"/>
      <c r="F40" s="10"/>
      <c r="G40" s="16" t="s">
        <v>36</v>
      </c>
      <c r="H40" s="27" t="str">
        <f t="shared" si="5"/>
        <v/>
      </c>
      <c r="I40" s="28" t="str">
        <f t="shared" si="5"/>
        <v/>
      </c>
      <c r="J40" s="36" t="e">
        <f t="shared" si="0"/>
        <v>#VALUE!</v>
      </c>
    </row>
    <row r="41" spans="1:10" x14ac:dyDescent="0.25">
      <c r="A41" s="9" t="s">
        <v>37</v>
      </c>
      <c r="B41" s="10">
        <v>118142.63</v>
      </c>
      <c r="C41" s="10">
        <v>144159.01</v>
      </c>
      <c r="D41" s="10"/>
      <c r="E41" s="10"/>
      <c r="F41" s="10"/>
      <c r="G41" s="16" t="s">
        <v>38</v>
      </c>
      <c r="H41" s="27">
        <f t="shared" si="5"/>
        <v>-118142.63</v>
      </c>
      <c r="I41" s="28">
        <f t="shared" si="5"/>
        <v>-144159.01</v>
      </c>
      <c r="J41" s="36">
        <f t="shared" si="0"/>
        <v>0.22021162047941556</v>
      </c>
    </row>
    <row r="42" spans="1:10" x14ac:dyDescent="0.25">
      <c r="A42" s="9" t="s">
        <v>116</v>
      </c>
      <c r="B42" s="10">
        <v>56731.35</v>
      </c>
      <c r="C42" s="10">
        <v>145062.04999999999</v>
      </c>
      <c r="D42" s="10"/>
      <c r="E42" s="10"/>
      <c r="F42" s="10"/>
      <c r="G42" s="16" t="s">
        <v>39</v>
      </c>
      <c r="H42" s="27">
        <f t="shared" si="5"/>
        <v>-56731.35</v>
      </c>
      <c r="I42" s="28">
        <f t="shared" si="5"/>
        <v>-145062.04999999999</v>
      </c>
      <c r="J42" s="36">
        <f t="shared" si="0"/>
        <v>1.5569997893580885</v>
      </c>
    </row>
    <row r="43" spans="1:10" x14ac:dyDescent="0.25">
      <c r="A43" s="9" t="s">
        <v>112</v>
      </c>
      <c r="B43" s="10">
        <v>45107.48</v>
      </c>
      <c r="C43" s="10">
        <v>47787.21</v>
      </c>
      <c r="D43" s="10"/>
      <c r="E43" s="10"/>
      <c r="F43" s="10"/>
      <c r="G43" s="16" t="s">
        <v>40</v>
      </c>
      <c r="H43" s="27">
        <f t="shared" si="5"/>
        <v>-45107.48</v>
      </c>
      <c r="I43" s="28">
        <f t="shared" si="5"/>
        <v>-47787.21</v>
      </c>
      <c r="J43" s="36">
        <f t="shared" si="0"/>
        <v>5.9407663651349862E-2</v>
      </c>
    </row>
    <row r="44" spans="1:10" x14ac:dyDescent="0.25">
      <c r="A44" s="9" t="s">
        <v>41</v>
      </c>
      <c r="B44" s="10">
        <v>291487.49</v>
      </c>
      <c r="C44" s="10">
        <v>221309.44</v>
      </c>
      <c r="D44" s="10"/>
      <c r="E44" s="10"/>
      <c r="F44" s="10"/>
      <c r="G44" s="16" t="s">
        <v>42</v>
      </c>
      <c r="H44" s="27">
        <f t="shared" si="5"/>
        <v>-291487.49</v>
      </c>
      <c r="I44" s="28">
        <f t="shared" si="5"/>
        <v>-221309.44</v>
      </c>
      <c r="J44" s="36">
        <f t="shared" si="0"/>
        <v>-0.24075835981846083</v>
      </c>
    </row>
    <row r="45" spans="1:10" x14ac:dyDescent="0.25">
      <c r="A45" s="9" t="s">
        <v>114</v>
      </c>
      <c r="B45" s="10">
        <v>7743.02</v>
      </c>
      <c r="C45" s="10">
        <v>11201.24</v>
      </c>
      <c r="D45" s="10"/>
      <c r="E45" s="10"/>
      <c r="F45" s="10"/>
      <c r="G45" s="16" t="s">
        <v>43</v>
      </c>
      <c r="H45" s="27">
        <f t="shared" si="5"/>
        <v>-7743.02</v>
      </c>
      <c r="I45" s="28">
        <f t="shared" si="5"/>
        <v>-11201.24</v>
      </c>
      <c r="J45" s="36">
        <f t="shared" si="0"/>
        <v>0.44662418539536253</v>
      </c>
    </row>
    <row r="46" spans="1:10" x14ac:dyDescent="0.25">
      <c r="A46" s="9"/>
      <c r="B46" s="10"/>
      <c r="C46" s="10"/>
      <c r="D46" s="10"/>
      <c r="E46" s="10"/>
      <c r="F46" s="10"/>
      <c r="G46" s="15" t="s">
        <v>44</v>
      </c>
      <c r="H46" s="24">
        <f>IF(H47=0,"",H47)</f>
        <v>-466.65</v>
      </c>
      <c r="I46" s="24">
        <f>IF(I47=0,"",I47)</f>
        <v>-156.4</v>
      </c>
      <c r="J46" s="26">
        <f t="shared" si="0"/>
        <v>-0.66484517304189428</v>
      </c>
    </row>
    <row r="47" spans="1:10" x14ac:dyDescent="0.25">
      <c r="A47" s="9" t="s">
        <v>45</v>
      </c>
      <c r="B47" s="10">
        <v>466.65</v>
      </c>
      <c r="C47" s="10">
        <v>156.4</v>
      </c>
      <c r="D47" s="10"/>
      <c r="E47" s="10"/>
      <c r="F47" s="10"/>
      <c r="G47" s="16" t="s">
        <v>46</v>
      </c>
      <c r="H47" s="27">
        <f t="shared" ref="H47:I53" si="6">IF(B47*-1=0,"",B47*-1)</f>
        <v>-466.65</v>
      </c>
      <c r="I47" s="28">
        <f t="shared" si="6"/>
        <v>-156.4</v>
      </c>
      <c r="J47" s="36">
        <f t="shared" si="0"/>
        <v>-0.66484517304189428</v>
      </c>
    </row>
    <row r="48" spans="1:10" x14ac:dyDescent="0.25">
      <c r="A48" s="9" t="s">
        <v>115</v>
      </c>
      <c r="B48" s="10">
        <v>0</v>
      </c>
      <c r="C48" s="10">
        <v>0</v>
      </c>
      <c r="D48" s="10"/>
      <c r="E48" s="10"/>
      <c r="F48" s="10"/>
      <c r="G48" s="15" t="s">
        <v>47</v>
      </c>
      <c r="H48" s="24" t="str">
        <f t="shared" si="6"/>
        <v/>
      </c>
      <c r="I48" s="25" t="str">
        <f t="shared" si="6"/>
        <v/>
      </c>
      <c r="J48" s="26"/>
    </row>
    <row r="49" spans="1:10" x14ac:dyDescent="0.25">
      <c r="A49" s="9" t="s">
        <v>118</v>
      </c>
      <c r="B49" s="10">
        <v>0</v>
      </c>
      <c r="C49" s="10">
        <v>0</v>
      </c>
      <c r="D49" s="10"/>
      <c r="E49" s="10"/>
      <c r="F49" s="10"/>
      <c r="G49" s="15" t="s">
        <v>48</v>
      </c>
      <c r="H49" s="24" t="str">
        <f t="shared" si="6"/>
        <v/>
      </c>
      <c r="I49" s="25" t="str">
        <f t="shared" si="6"/>
        <v/>
      </c>
      <c r="J49" s="26"/>
    </row>
    <row r="50" spans="1:10" x14ac:dyDescent="0.25">
      <c r="A50" s="9" t="s">
        <v>146</v>
      </c>
      <c r="B50" s="10">
        <v>1291519.31</v>
      </c>
      <c r="C50" s="10">
        <v>1304469.27</v>
      </c>
      <c r="D50" s="10"/>
      <c r="E50" s="10"/>
      <c r="F50" s="10"/>
      <c r="G50" s="13" t="s">
        <v>49</v>
      </c>
      <c r="H50" s="24">
        <f t="shared" si="6"/>
        <v>-1291519.31</v>
      </c>
      <c r="I50" s="25">
        <f t="shared" si="6"/>
        <v>-1304469.27</v>
      </c>
      <c r="J50" s="26">
        <f t="shared" si="0"/>
        <v>1.0026919380709876E-2</v>
      </c>
    </row>
    <row r="51" spans="1:10" x14ac:dyDescent="0.25">
      <c r="A51" s="9" t="s">
        <v>50</v>
      </c>
      <c r="B51" s="10">
        <v>0</v>
      </c>
      <c r="C51" s="10">
        <v>0</v>
      </c>
      <c r="D51" s="10"/>
      <c r="E51" s="10"/>
      <c r="F51" s="10"/>
      <c r="G51" s="13" t="s">
        <v>135</v>
      </c>
      <c r="H51" s="24" t="str">
        <f t="shared" si="6"/>
        <v/>
      </c>
      <c r="I51" s="25" t="str">
        <f t="shared" si="6"/>
        <v/>
      </c>
      <c r="J51" s="26"/>
    </row>
    <row r="52" spans="1:10" x14ac:dyDescent="0.25">
      <c r="A52" s="9" t="s">
        <v>123</v>
      </c>
      <c r="B52" s="10">
        <v>0</v>
      </c>
      <c r="C52" s="10">
        <v>0</v>
      </c>
      <c r="D52" s="10"/>
      <c r="F52" s="10"/>
      <c r="G52" s="13" t="s">
        <v>136</v>
      </c>
      <c r="H52" s="24" t="str">
        <f t="shared" si="6"/>
        <v/>
      </c>
      <c r="I52" s="25" t="str">
        <f t="shared" si="6"/>
        <v/>
      </c>
      <c r="J52" s="26"/>
    </row>
    <row r="53" spans="1:10" x14ac:dyDescent="0.25">
      <c r="A53" s="9" t="s">
        <v>113</v>
      </c>
      <c r="B53" s="10">
        <v>0</v>
      </c>
      <c r="C53" s="10">
        <v>0</v>
      </c>
      <c r="D53" s="10"/>
      <c r="E53" s="10"/>
      <c r="F53" s="10"/>
      <c r="G53" s="13" t="s">
        <v>132</v>
      </c>
      <c r="H53" s="24" t="str">
        <f t="shared" si="6"/>
        <v/>
      </c>
      <c r="I53" s="25" t="str">
        <f t="shared" si="6"/>
        <v/>
      </c>
      <c r="J53" s="26"/>
    </row>
    <row r="54" spans="1:10" x14ac:dyDescent="0.25">
      <c r="A54" s="9" t="s">
        <v>61</v>
      </c>
      <c r="B54" s="10">
        <v>-100.57</v>
      </c>
      <c r="C54" s="10">
        <v>-4982.49</v>
      </c>
      <c r="D54" s="9" t="s">
        <v>60</v>
      </c>
      <c r="E54" s="10">
        <v>13.05</v>
      </c>
      <c r="F54" s="10">
        <v>0</v>
      </c>
      <c r="G54" s="13" t="s">
        <v>137</v>
      </c>
      <c r="H54" s="24">
        <f>IF((B54+E54)*-1=0,"",(B54+E54)*-1)</f>
        <v>87.52</v>
      </c>
      <c r="I54" s="25">
        <f>IF((C54+F54)*-1=0,"",(C54+F54)*-1)</f>
        <v>4982.49</v>
      </c>
      <c r="J54" s="26">
        <f t="shared" si="0"/>
        <v>55.929730347349178</v>
      </c>
    </row>
    <row r="55" spans="1:10" x14ac:dyDescent="0.25">
      <c r="A55" s="9"/>
      <c r="B55" s="10"/>
      <c r="C55" s="10"/>
      <c r="D55" s="10"/>
      <c r="E55" s="10"/>
      <c r="F55" s="10"/>
      <c r="G55" s="16"/>
      <c r="H55" s="27"/>
      <c r="I55" s="28"/>
      <c r="J55" s="29"/>
    </row>
    <row r="56" spans="1:10" x14ac:dyDescent="0.25">
      <c r="A56" s="9"/>
      <c r="B56" s="10"/>
      <c r="C56" s="10"/>
      <c r="D56" s="10"/>
      <c r="E56" s="10"/>
      <c r="F56" s="10"/>
      <c r="G56" s="45" t="s">
        <v>131</v>
      </c>
      <c r="H56" s="40">
        <f>IF(SUM(H11,H27,H32,H36,H50,H51,H52,H53,H54)=0,"",SUM(H11,H27,H32,H36,H50,H51,H52,H53,H54))</f>
        <v>1986119.9600000018</v>
      </c>
      <c r="I56" s="40">
        <f>IF(SUM(I11,I27,I32,I36,I50,I51,I52,I53,I54)=0,"",SUM(I11,I27,I32,I36,I50,I51,I52,I53,I54))</f>
        <v>1408033.5400000003</v>
      </c>
      <c r="J56" s="46">
        <f>(I56/H56)-1</f>
        <v>-0.29106319439033335</v>
      </c>
    </row>
    <row r="57" spans="1:10" x14ac:dyDescent="0.25">
      <c r="A57" s="9"/>
      <c r="B57" s="10"/>
      <c r="C57" s="10"/>
      <c r="D57" s="10"/>
      <c r="E57" s="10"/>
      <c r="F57" s="10"/>
      <c r="G57" s="14"/>
      <c r="H57" s="27"/>
      <c r="I57" s="28"/>
      <c r="J57" s="29"/>
    </row>
    <row r="58" spans="1:10" x14ac:dyDescent="0.25">
      <c r="A58" s="9" t="s">
        <v>51</v>
      </c>
      <c r="B58" s="10">
        <v>0</v>
      </c>
      <c r="C58" s="10">
        <v>0</v>
      </c>
      <c r="D58" s="10"/>
      <c r="E58" s="10"/>
      <c r="F58" s="10"/>
      <c r="G58" s="13" t="s">
        <v>138</v>
      </c>
      <c r="H58" s="24" t="str">
        <f>IF(B58*-1=0,"",B58*-1)</f>
        <v/>
      </c>
      <c r="I58" s="24" t="str">
        <f>IF(C58*-1=0,"",C58*-1)</f>
        <v/>
      </c>
      <c r="J58" s="26"/>
    </row>
    <row r="59" spans="1:10" x14ac:dyDescent="0.25">
      <c r="A59" s="9" t="s">
        <v>117</v>
      </c>
      <c r="B59" s="10">
        <v>0</v>
      </c>
      <c r="C59" s="10">
        <v>0</v>
      </c>
      <c r="D59" s="10"/>
      <c r="E59" s="10"/>
      <c r="F59" s="10"/>
      <c r="G59" s="13" t="s">
        <v>139</v>
      </c>
      <c r="H59" s="24" t="str">
        <f>IF(B59*-1=0,"",B59*-1)</f>
        <v/>
      </c>
      <c r="I59" s="24" t="str">
        <f>IF(C59*-1=0,"",C59*-1)</f>
        <v/>
      </c>
      <c r="J59" s="26"/>
    </row>
    <row r="60" spans="1:10" x14ac:dyDescent="0.25">
      <c r="A60" s="9"/>
      <c r="B60" s="10"/>
      <c r="C60" s="10"/>
      <c r="D60" s="10"/>
      <c r="E60" s="10"/>
      <c r="F60" s="10"/>
      <c r="G60" s="13"/>
      <c r="H60" s="24"/>
      <c r="I60" s="25"/>
      <c r="J60" s="29"/>
    </row>
    <row r="61" spans="1:10" x14ac:dyDescent="0.25">
      <c r="A61" s="9"/>
      <c r="B61" s="10"/>
      <c r="C61" s="10"/>
      <c r="D61" s="10"/>
      <c r="E61" s="10"/>
      <c r="F61" s="10"/>
      <c r="G61" s="45" t="s">
        <v>52</v>
      </c>
      <c r="H61" s="40" t="str">
        <f>IF(SUM(H58,H59)=0,"",SUM(H58,H59))</f>
        <v/>
      </c>
      <c r="I61" s="40" t="str">
        <f>IF(SUM(I58,I59)=0,"",SUM(I58,I59))</f>
        <v/>
      </c>
      <c r="J61" s="46"/>
    </row>
    <row r="62" spans="1:10" x14ac:dyDescent="0.25">
      <c r="A62" s="9"/>
      <c r="B62" s="10"/>
      <c r="C62" s="10"/>
      <c r="D62" s="10"/>
      <c r="E62" s="10"/>
      <c r="F62" s="10"/>
      <c r="G62" s="17"/>
      <c r="H62" s="24"/>
      <c r="I62" s="25"/>
      <c r="J62" s="26"/>
    </row>
    <row r="63" spans="1:10" x14ac:dyDescent="0.25">
      <c r="A63" s="9"/>
      <c r="B63" s="10"/>
      <c r="C63" s="10"/>
      <c r="D63" s="10"/>
      <c r="E63" s="10"/>
      <c r="F63" s="10"/>
      <c r="G63" s="45" t="s">
        <v>53</v>
      </c>
      <c r="H63" s="40">
        <f>IF(SUM(H56,H61)=0,"",SUM(H56,H61))</f>
        <v>1986119.9600000018</v>
      </c>
      <c r="I63" s="40">
        <f>IF(SUM(I56,I61)=0,"",SUM(I56,I61))</f>
        <v>1408033.5400000003</v>
      </c>
      <c r="J63" s="46">
        <f>(I63/H63)-1</f>
        <v>-0.29106319439033335</v>
      </c>
    </row>
    <row r="64" spans="1:10" x14ac:dyDescent="0.25">
      <c r="A64" s="9" t="s">
        <v>54</v>
      </c>
      <c r="B64" s="10">
        <v>0</v>
      </c>
      <c r="C64" s="10">
        <v>0</v>
      </c>
      <c r="D64" s="10"/>
      <c r="E64" s="10"/>
      <c r="F64" s="10"/>
      <c r="G64" s="13" t="s">
        <v>140</v>
      </c>
      <c r="H64" s="24"/>
      <c r="I64" s="25"/>
      <c r="J64" s="26"/>
    </row>
    <row r="65" spans="1:10" x14ac:dyDescent="0.25">
      <c r="A65" s="9"/>
      <c r="B65" s="10"/>
      <c r="C65" s="10"/>
      <c r="D65" s="10"/>
      <c r="E65" s="10"/>
      <c r="F65" s="10"/>
      <c r="G65" s="13"/>
      <c r="H65" s="24"/>
      <c r="I65" s="25"/>
      <c r="J65" s="29"/>
    </row>
    <row r="66" spans="1:10" x14ac:dyDescent="0.25">
      <c r="A66" s="9"/>
      <c r="B66" s="10"/>
      <c r="C66" s="10"/>
      <c r="D66" s="10"/>
      <c r="E66" s="10"/>
      <c r="F66" s="10"/>
      <c r="G66" s="47" t="s">
        <v>130</v>
      </c>
      <c r="H66" s="48">
        <f>+H63+H64</f>
        <v>1986119.9600000018</v>
      </c>
      <c r="I66" s="48">
        <f>+I63+I64</f>
        <v>1408033.5400000003</v>
      </c>
      <c r="J66" s="56">
        <f>(I66/H66)-1</f>
        <v>-0.29106319439033335</v>
      </c>
    </row>
    <row r="67" spans="1:10" x14ac:dyDescent="0.25">
      <c r="A67" s="9"/>
      <c r="B67" s="10"/>
      <c r="C67" s="10"/>
      <c r="D67" s="10"/>
      <c r="E67" s="10"/>
      <c r="F67" s="10"/>
      <c r="G67" s="18"/>
      <c r="H67" s="30"/>
      <c r="I67" s="30"/>
      <c r="J67" s="31"/>
    </row>
    <row r="68" spans="1:10" x14ac:dyDescent="0.25">
      <c r="A68" s="43"/>
      <c r="H68" s="31"/>
      <c r="I68" s="31"/>
      <c r="J68" s="31"/>
    </row>
    <row r="69" spans="1:10" x14ac:dyDescent="0.25">
      <c r="H69" s="31"/>
      <c r="I69" s="31"/>
      <c r="J69" s="31"/>
    </row>
    <row r="70" spans="1:10" x14ac:dyDescent="0.25">
      <c r="G70" s="20"/>
      <c r="H70" s="33"/>
      <c r="I70" s="33"/>
      <c r="J70" s="33"/>
    </row>
    <row r="71" spans="1:10" x14ac:dyDescent="0.25">
      <c r="H71" s="32"/>
      <c r="I71" s="32"/>
      <c r="J71" s="33"/>
    </row>
    <row r="72" spans="1:10" x14ac:dyDescent="0.25">
      <c r="G72" s="19"/>
      <c r="H72" s="32"/>
      <c r="I72" s="32"/>
      <c r="J72" s="33"/>
    </row>
    <row r="73" spans="1:10" x14ac:dyDescent="0.25">
      <c r="G73" s="20"/>
      <c r="H73" s="33"/>
      <c r="I73" s="33"/>
      <c r="J73" s="33"/>
    </row>
    <row r="74" spans="1:10" x14ac:dyDescent="0.25">
      <c r="G74" s="39" t="s">
        <v>85</v>
      </c>
      <c r="H74" s="41">
        <f>+H9</f>
        <v>2023</v>
      </c>
      <c r="I74" s="41">
        <f>+I9</f>
        <v>2024</v>
      </c>
      <c r="J74" s="44" t="s">
        <v>59</v>
      </c>
    </row>
    <row r="75" spans="1:10" x14ac:dyDescent="0.25">
      <c r="A75" s="9" t="s">
        <v>110</v>
      </c>
      <c r="B75" s="10">
        <v>699984.01</v>
      </c>
      <c r="C75" s="10">
        <v>777914.85</v>
      </c>
      <c r="G75" s="21" t="s">
        <v>64</v>
      </c>
      <c r="H75" s="27">
        <f t="shared" ref="H75:I76" si="7">IF(B75*-1=0,"",B75*-1)</f>
        <v>-699984.01</v>
      </c>
      <c r="I75" s="28">
        <f t="shared" si="7"/>
        <v>-777914.85</v>
      </c>
      <c r="J75" s="26">
        <f t="shared" ref="J75:J86" si="8">(I75/H75)-1</f>
        <v>0.11133231457672865</v>
      </c>
    </row>
    <row r="76" spans="1:10" x14ac:dyDescent="0.25">
      <c r="A76" s="9" t="s">
        <v>150</v>
      </c>
      <c r="B76" s="10">
        <v>0</v>
      </c>
      <c r="C76" s="10">
        <v>57.98</v>
      </c>
      <c r="G76" s="22" t="s">
        <v>65</v>
      </c>
      <c r="H76" s="27" t="str">
        <f t="shared" si="7"/>
        <v/>
      </c>
      <c r="I76" s="28">
        <f t="shared" si="7"/>
        <v>-57.98</v>
      </c>
      <c r="J76" s="26"/>
    </row>
    <row r="77" spans="1:10" x14ac:dyDescent="0.25">
      <c r="A77" s="9"/>
      <c r="G77" s="23" t="s">
        <v>154</v>
      </c>
      <c r="H77" s="34">
        <f>SUM(H75:H76)</f>
        <v>-699984.01</v>
      </c>
      <c r="I77" s="34">
        <f>SUM(I75:I76)</f>
        <v>-777972.83</v>
      </c>
      <c r="J77" s="26">
        <f t="shared" si="8"/>
        <v>0.11141514504024164</v>
      </c>
    </row>
    <row r="78" spans="1:10" x14ac:dyDescent="0.25">
      <c r="A78" s="9" t="s">
        <v>105</v>
      </c>
      <c r="B78" s="10">
        <v>0</v>
      </c>
      <c r="C78" s="10">
        <v>3516.41</v>
      </c>
      <c r="G78" s="22" t="s">
        <v>66</v>
      </c>
      <c r="H78" s="27" t="str">
        <f t="shared" ref="H78:I83" si="9">IF(B78*-1=0,"",B78*-1)</f>
        <v/>
      </c>
      <c r="I78" s="28">
        <f t="shared" si="9"/>
        <v>-3516.41</v>
      </c>
      <c r="J78" s="26"/>
    </row>
    <row r="79" spans="1:10" x14ac:dyDescent="0.25">
      <c r="A79" s="9" t="s">
        <v>108</v>
      </c>
      <c r="B79" s="10">
        <v>2353.1999999999998</v>
      </c>
      <c r="C79" s="10">
        <v>2353.1999999999998</v>
      </c>
      <c r="G79" s="22" t="s">
        <v>129</v>
      </c>
      <c r="H79" s="27">
        <f t="shared" si="9"/>
        <v>-2353.1999999999998</v>
      </c>
      <c r="I79" s="28">
        <f t="shared" si="9"/>
        <v>-2353.1999999999998</v>
      </c>
      <c r="J79" s="26">
        <f t="shared" si="8"/>
        <v>0</v>
      </c>
    </row>
    <row r="80" spans="1:10" hidden="1" x14ac:dyDescent="0.25">
      <c r="A80" s="9" t="s">
        <v>102</v>
      </c>
      <c r="B80" s="10">
        <v>0</v>
      </c>
      <c r="C80" s="10">
        <v>0</v>
      </c>
      <c r="G80" s="22" t="s">
        <v>69</v>
      </c>
      <c r="H80" s="27" t="str">
        <f t="shared" si="9"/>
        <v/>
      </c>
      <c r="I80" s="28" t="str">
        <f t="shared" si="9"/>
        <v/>
      </c>
      <c r="J80" s="26" t="e">
        <f t="shared" si="8"/>
        <v>#VALUE!</v>
      </c>
    </row>
    <row r="81" spans="1:10" hidden="1" x14ac:dyDescent="0.25">
      <c r="A81" s="9" t="s">
        <v>109</v>
      </c>
      <c r="B81" s="10">
        <v>0</v>
      </c>
      <c r="C81" s="10">
        <v>0</v>
      </c>
      <c r="G81" s="22" t="s">
        <v>141</v>
      </c>
      <c r="H81" s="27" t="str">
        <f t="shared" si="9"/>
        <v/>
      </c>
      <c r="I81" s="28" t="str">
        <f t="shared" si="9"/>
        <v/>
      </c>
      <c r="J81" s="26" t="e">
        <f t="shared" si="8"/>
        <v>#VALUE!</v>
      </c>
    </row>
    <row r="82" spans="1:10" x14ac:dyDescent="0.25">
      <c r="A82" s="9" t="s">
        <v>103</v>
      </c>
      <c r="B82" s="10">
        <v>11165.22</v>
      </c>
      <c r="C82" s="10">
        <v>7041.56</v>
      </c>
      <c r="G82" s="22" t="s">
        <v>67</v>
      </c>
      <c r="H82" s="27">
        <f t="shared" si="9"/>
        <v>-11165.22</v>
      </c>
      <c r="I82" s="28">
        <f t="shared" si="9"/>
        <v>-7041.56</v>
      </c>
      <c r="J82" s="26">
        <f t="shared" si="8"/>
        <v>-0.36933083271086453</v>
      </c>
    </row>
    <row r="83" spans="1:10" hidden="1" x14ac:dyDescent="0.25">
      <c r="A83" s="9" t="s">
        <v>104</v>
      </c>
      <c r="B83" s="10">
        <v>0</v>
      </c>
      <c r="C83" s="10">
        <v>-0.06</v>
      </c>
      <c r="G83" s="22" t="s">
        <v>87</v>
      </c>
      <c r="H83" s="27" t="str">
        <f t="shared" si="9"/>
        <v/>
      </c>
      <c r="I83" s="28">
        <f t="shared" si="9"/>
        <v>0.06</v>
      </c>
      <c r="J83" s="26" t="e">
        <f t="shared" si="8"/>
        <v>#VALUE!</v>
      </c>
    </row>
    <row r="84" spans="1:10" x14ac:dyDescent="0.25">
      <c r="A84" s="9"/>
      <c r="G84" s="23" t="s">
        <v>154</v>
      </c>
      <c r="H84" s="34">
        <f>SUM(H78:H83)</f>
        <v>-13518.419999999998</v>
      </c>
      <c r="I84" s="34">
        <f>SUM(I78:I83)</f>
        <v>-12911.11</v>
      </c>
      <c r="J84" s="26">
        <f t="shared" si="8"/>
        <v>-4.4924628765787511E-2</v>
      </c>
    </row>
    <row r="85" spans="1:10" x14ac:dyDescent="0.25">
      <c r="A85" s="9" t="s">
        <v>106</v>
      </c>
      <c r="B85" s="10">
        <v>238928.68</v>
      </c>
      <c r="C85" s="10">
        <v>258690.13</v>
      </c>
      <c r="G85" s="23" t="s">
        <v>68</v>
      </c>
      <c r="H85" s="24">
        <f>IF(B85*-1=0,"",B85*-1)</f>
        <v>-238928.68</v>
      </c>
      <c r="I85" s="25">
        <f>IF(C85*-1=0,"",C85*-1)</f>
        <v>-258690.13</v>
      </c>
      <c r="J85" s="26">
        <f t="shared" si="8"/>
        <v>8.2708572281904535E-2</v>
      </c>
    </row>
    <row r="86" spans="1:10" x14ac:dyDescent="0.25">
      <c r="A86" s="9"/>
      <c r="G86" s="45"/>
      <c r="H86" s="40">
        <f>+H85+H84+H77</f>
        <v>-952431.11</v>
      </c>
      <c r="I86" s="40">
        <f>+I85+I84+I77</f>
        <v>-1049574.0699999998</v>
      </c>
      <c r="J86" s="46">
        <f t="shared" si="8"/>
        <v>0.10199473639621015</v>
      </c>
    </row>
    <row r="87" spans="1:10" x14ac:dyDescent="0.25">
      <c r="A87" s="9"/>
      <c r="H87" s="32"/>
      <c r="I87" s="33"/>
      <c r="J87" s="33"/>
    </row>
    <row r="88" spans="1:10" x14ac:dyDescent="0.25">
      <c r="G88" s="20"/>
      <c r="H88" s="33"/>
      <c r="I88" s="33"/>
      <c r="J88" s="33"/>
    </row>
    <row r="89" spans="1:10" x14ac:dyDescent="0.25">
      <c r="G89" s="39" t="s">
        <v>70</v>
      </c>
      <c r="H89" s="41">
        <f>+H74</f>
        <v>2023</v>
      </c>
      <c r="I89" s="41">
        <f>+I74</f>
        <v>2024</v>
      </c>
      <c r="J89" s="44" t="s">
        <v>59</v>
      </c>
    </row>
    <row r="90" spans="1:10" x14ac:dyDescent="0.25">
      <c r="A90" s="9">
        <v>62200</v>
      </c>
      <c r="B90" s="10">
        <v>103692.84</v>
      </c>
      <c r="C90" s="10">
        <v>92136.84</v>
      </c>
      <c r="G90" s="21" t="s">
        <v>71</v>
      </c>
      <c r="H90" s="27">
        <f>IF(B90*-1=0,"",B90*-1)</f>
        <v>-103692.84</v>
      </c>
      <c r="I90" s="28">
        <f>IF(C90*-1=0,"",C90*-1)</f>
        <v>-92136.84</v>
      </c>
      <c r="J90" s="26">
        <f>(I90/H90)-1</f>
        <v>-0.1114445317535907</v>
      </c>
    </row>
    <row r="91" spans="1:10" x14ac:dyDescent="0.25">
      <c r="A91" s="9">
        <v>62201</v>
      </c>
      <c r="B91" s="10">
        <v>36213.54</v>
      </c>
      <c r="C91" s="10">
        <v>47461.14</v>
      </c>
      <c r="G91" s="22" t="s">
        <v>72</v>
      </c>
      <c r="H91" s="27">
        <f>IF(B91*-1=0,"",B91*-1)</f>
        <v>-36213.54</v>
      </c>
      <c r="I91" s="28">
        <f>IF(C91*-1=0,"",C91*-1)</f>
        <v>-47461.14</v>
      </c>
      <c r="J91" s="26">
        <f>(I91/H91)-1</f>
        <v>0.31059101098649844</v>
      </c>
    </row>
    <row r="92" spans="1:10" x14ac:dyDescent="0.25">
      <c r="G92" s="45"/>
      <c r="H92" s="40">
        <f>SUM(H90:H91)</f>
        <v>-139906.38</v>
      </c>
      <c r="I92" s="40">
        <f>SUM(I90:I91)</f>
        <v>-139597.97999999998</v>
      </c>
      <c r="J92" s="46">
        <f>(I92/H92)-1</f>
        <v>-2.2043312106283519E-3</v>
      </c>
    </row>
    <row r="93" spans="1:10" x14ac:dyDescent="0.25">
      <c r="G93" s="20"/>
      <c r="H93" s="33"/>
      <c r="I93" s="33"/>
      <c r="J93" s="33"/>
    </row>
    <row r="94" spans="1:10" x14ac:dyDescent="0.25">
      <c r="A94" s="9"/>
      <c r="H94" s="33"/>
      <c r="I94" s="33"/>
      <c r="J94" s="33"/>
    </row>
    <row r="95" spans="1:10" x14ac:dyDescent="0.25">
      <c r="A95" s="9"/>
      <c r="G95" s="39" t="s">
        <v>73</v>
      </c>
      <c r="H95" s="41">
        <f>+H89</f>
        <v>2023</v>
      </c>
      <c r="I95" s="41">
        <f>+I89</f>
        <v>2024</v>
      </c>
      <c r="J95" s="44" t="s">
        <v>59</v>
      </c>
    </row>
    <row r="96" spans="1:10" x14ac:dyDescent="0.25">
      <c r="A96" s="9">
        <v>62301</v>
      </c>
      <c r="B96" s="10">
        <v>45341.2</v>
      </c>
      <c r="C96" s="10">
        <v>96323.54</v>
      </c>
      <c r="G96" s="21" t="s">
        <v>74</v>
      </c>
      <c r="H96" s="27">
        <f t="shared" ref="H96:I98" si="10">IF(B96*-1=0,"",B96*-1)</f>
        <v>-45341.2</v>
      </c>
      <c r="I96" s="28">
        <f t="shared" si="10"/>
        <v>-96323.54</v>
      </c>
      <c r="J96" s="26">
        <f>(I96/H96)-1</f>
        <v>1.1244153220470565</v>
      </c>
    </row>
    <row r="97" spans="1:10" x14ac:dyDescent="0.25">
      <c r="A97" s="9" t="s">
        <v>89</v>
      </c>
      <c r="B97" s="10">
        <v>9757.2000000000007</v>
      </c>
      <c r="C97" s="10">
        <v>46727.56</v>
      </c>
      <c r="G97" s="22" t="s">
        <v>75</v>
      </c>
      <c r="H97" s="27">
        <f t="shared" si="10"/>
        <v>-9757.2000000000007</v>
      </c>
      <c r="I97" s="28">
        <f t="shared" si="10"/>
        <v>-46727.56</v>
      </c>
      <c r="J97" s="26">
        <f>(I97/H97)-1</f>
        <v>3.7890337391874711</v>
      </c>
    </row>
    <row r="98" spans="1:10" x14ac:dyDescent="0.25">
      <c r="A98" s="9" t="s">
        <v>90</v>
      </c>
      <c r="B98" s="10">
        <v>1632.95</v>
      </c>
      <c r="C98" s="10">
        <v>2010.95</v>
      </c>
      <c r="G98" s="22" t="s">
        <v>88</v>
      </c>
      <c r="H98" s="27">
        <f t="shared" si="10"/>
        <v>-1632.95</v>
      </c>
      <c r="I98" s="28">
        <f t="shared" si="10"/>
        <v>-2010.95</v>
      </c>
      <c r="J98" s="26">
        <f>(I98/H98)-1</f>
        <v>0.23148289904773578</v>
      </c>
    </row>
    <row r="99" spans="1:10" x14ac:dyDescent="0.25">
      <c r="A99" s="9"/>
      <c r="G99" s="45"/>
      <c r="H99" s="40">
        <f>SUM(H96:H98)</f>
        <v>-56731.349999999991</v>
      </c>
      <c r="I99" s="40">
        <f>SUM(I96:I98)</f>
        <v>-145062.04999999999</v>
      </c>
      <c r="J99" s="46">
        <f>(I99/H99)-1</f>
        <v>1.5569997893580889</v>
      </c>
    </row>
    <row r="100" spans="1:10" x14ac:dyDescent="0.25">
      <c r="A100" s="9"/>
      <c r="G100" s="20"/>
      <c r="H100" s="33"/>
      <c r="I100" s="33"/>
      <c r="J100" s="33"/>
    </row>
    <row r="101" spans="1:10" x14ac:dyDescent="0.25">
      <c r="A101" s="9"/>
      <c r="G101" s="20"/>
      <c r="H101" s="33"/>
      <c r="I101" s="33"/>
      <c r="J101" s="33"/>
    </row>
    <row r="102" spans="1:10" x14ac:dyDescent="0.25">
      <c r="A102" s="9"/>
      <c r="G102" s="39" t="s">
        <v>134</v>
      </c>
      <c r="H102" s="41">
        <f>+H95</f>
        <v>2023</v>
      </c>
      <c r="I102" s="41">
        <f>+I95</f>
        <v>2024</v>
      </c>
      <c r="J102" s="44" t="s">
        <v>59</v>
      </c>
    </row>
    <row r="103" spans="1:10" x14ac:dyDescent="0.25">
      <c r="A103" s="9" t="s">
        <v>91</v>
      </c>
      <c r="B103" s="10">
        <v>350</v>
      </c>
      <c r="C103" s="10">
        <v>400</v>
      </c>
      <c r="G103" s="21" t="s">
        <v>86</v>
      </c>
      <c r="H103" s="27">
        <f t="shared" ref="H103:I105" si="11">IF(B103*-1=0,"",B103*-1)</f>
        <v>-350</v>
      </c>
      <c r="I103" s="28">
        <f t="shared" si="11"/>
        <v>-400</v>
      </c>
      <c r="J103" s="26">
        <f>(I103/H103)-1</f>
        <v>0.14285714285714279</v>
      </c>
    </row>
    <row r="104" spans="1:10" x14ac:dyDescent="0.25">
      <c r="A104" s="9" t="s">
        <v>92</v>
      </c>
      <c r="B104" s="10">
        <v>3419.4</v>
      </c>
      <c r="C104" s="10">
        <v>454.5</v>
      </c>
      <c r="G104" s="22" t="s">
        <v>76</v>
      </c>
      <c r="H104" s="27">
        <f t="shared" si="11"/>
        <v>-3419.4</v>
      </c>
      <c r="I104" s="28">
        <f t="shared" si="11"/>
        <v>-454.5</v>
      </c>
      <c r="J104" s="26">
        <f>(I104/H104)-1</f>
        <v>-0.86708194420073692</v>
      </c>
    </row>
    <row r="105" spans="1:10" x14ac:dyDescent="0.25">
      <c r="A105" s="9" t="s">
        <v>93</v>
      </c>
      <c r="B105" s="10">
        <v>41338.080000000002</v>
      </c>
      <c r="C105" s="10">
        <v>46932.71</v>
      </c>
      <c r="G105" s="22" t="s">
        <v>126</v>
      </c>
      <c r="H105" s="27">
        <f t="shared" si="11"/>
        <v>-41338.080000000002</v>
      </c>
      <c r="I105" s="28">
        <f t="shared" si="11"/>
        <v>-46932.71</v>
      </c>
      <c r="J105" s="26">
        <f>(I105/H105)-1</f>
        <v>0.13533840952458354</v>
      </c>
    </row>
    <row r="106" spans="1:10" x14ac:dyDescent="0.25">
      <c r="A106" s="9"/>
      <c r="G106" s="45"/>
      <c r="H106" s="40">
        <f>SUM(H103:H105)</f>
        <v>-45107.48</v>
      </c>
      <c r="I106" s="40">
        <f>SUM(I103:I105)</f>
        <v>-47787.21</v>
      </c>
      <c r="J106" s="46">
        <f>(I106/H106)-1</f>
        <v>5.9407663651349862E-2</v>
      </c>
    </row>
    <row r="107" spans="1:10" x14ac:dyDescent="0.25">
      <c r="A107" s="9"/>
      <c r="G107" s="20"/>
      <c r="H107" s="33"/>
      <c r="I107" s="33"/>
      <c r="J107" s="33"/>
    </row>
    <row r="108" spans="1:10" x14ac:dyDescent="0.25">
      <c r="A108" s="9"/>
      <c r="H108" s="33"/>
      <c r="I108" s="33"/>
      <c r="J108" s="33"/>
    </row>
    <row r="109" spans="1:10" x14ac:dyDescent="0.25">
      <c r="A109" s="9"/>
      <c r="G109" s="39" t="s">
        <v>77</v>
      </c>
      <c r="H109" s="41">
        <f>+H102</f>
        <v>2023</v>
      </c>
      <c r="I109" s="41">
        <f>+I102</f>
        <v>2024</v>
      </c>
      <c r="J109" s="44" t="s">
        <v>59</v>
      </c>
    </row>
    <row r="110" spans="1:10" x14ac:dyDescent="0.25">
      <c r="A110" s="9" t="s">
        <v>94</v>
      </c>
      <c r="B110" s="10">
        <v>69520.789999999994</v>
      </c>
      <c r="C110" s="10">
        <v>67048.350000000006</v>
      </c>
      <c r="G110" s="21" t="s">
        <v>78</v>
      </c>
      <c r="H110" s="27">
        <f t="shared" ref="H110:I114" si="12">IF(B110*-1=0,"",B110*-1)</f>
        <v>-69520.789999999994</v>
      </c>
      <c r="I110" s="28">
        <f t="shared" si="12"/>
        <v>-67048.350000000006</v>
      </c>
      <c r="J110" s="26">
        <f>(I110/H110)-1</f>
        <v>-3.556403775043393E-2</v>
      </c>
    </row>
    <row r="111" spans="1:10" x14ac:dyDescent="0.25">
      <c r="A111" s="9" t="s">
        <v>95</v>
      </c>
      <c r="B111" s="10">
        <v>204065.95</v>
      </c>
      <c r="C111" s="10">
        <v>145379.78</v>
      </c>
      <c r="G111" s="22" t="s">
        <v>79</v>
      </c>
      <c r="H111" s="27">
        <f t="shared" si="12"/>
        <v>-204065.95</v>
      </c>
      <c r="I111" s="28">
        <f t="shared" si="12"/>
        <v>-145379.78</v>
      </c>
      <c r="J111" s="26">
        <f>(I111/H111)-1</f>
        <v>-0.28758433241802472</v>
      </c>
    </row>
    <row r="112" spans="1:10" x14ac:dyDescent="0.25">
      <c r="A112" s="9" t="s">
        <v>96</v>
      </c>
      <c r="B112" s="10">
        <v>3733.73</v>
      </c>
      <c r="C112" s="10">
        <v>4343</v>
      </c>
      <c r="G112" s="22" t="s">
        <v>80</v>
      </c>
      <c r="H112" s="27">
        <f t="shared" si="12"/>
        <v>-3733.73</v>
      </c>
      <c r="I112" s="28">
        <f t="shared" si="12"/>
        <v>-4343</v>
      </c>
      <c r="J112" s="26">
        <f>(I112/H112)-1</f>
        <v>0.16317998355531871</v>
      </c>
    </row>
    <row r="113" spans="1:10" x14ac:dyDescent="0.25">
      <c r="A113" s="9" t="s">
        <v>97</v>
      </c>
      <c r="B113" s="10">
        <v>9481.61</v>
      </c>
      <c r="C113" s="10">
        <v>3665.23</v>
      </c>
      <c r="G113" s="22" t="s">
        <v>81</v>
      </c>
      <c r="H113" s="27">
        <f t="shared" si="12"/>
        <v>-9481.61</v>
      </c>
      <c r="I113" s="28">
        <f t="shared" si="12"/>
        <v>-3665.23</v>
      </c>
      <c r="J113" s="26">
        <f>(I113/H113)-1</f>
        <v>-0.61343801316443103</v>
      </c>
    </row>
    <row r="114" spans="1:10" x14ac:dyDescent="0.25">
      <c r="A114" s="9" t="s">
        <v>98</v>
      </c>
      <c r="B114" s="10">
        <v>4685.41</v>
      </c>
      <c r="C114" s="10">
        <v>873.08</v>
      </c>
      <c r="G114" s="22" t="s">
        <v>127</v>
      </c>
      <c r="H114" s="27">
        <f t="shared" si="12"/>
        <v>-4685.41</v>
      </c>
      <c r="I114" s="28">
        <f t="shared" si="12"/>
        <v>-873.08</v>
      </c>
      <c r="J114" s="26">
        <f>(I114/H114)-1</f>
        <v>-0.81365985047199707</v>
      </c>
    </row>
    <row r="115" spans="1:10" hidden="1" x14ac:dyDescent="0.25">
      <c r="A115" s="9"/>
      <c r="G115" s="23"/>
      <c r="H115" s="35"/>
      <c r="I115" s="35"/>
      <c r="J115" s="26"/>
    </row>
    <row r="116" spans="1:10" x14ac:dyDescent="0.25">
      <c r="A116" s="9"/>
      <c r="G116" s="45"/>
      <c r="H116" s="40">
        <f>SUM(H110:H115)</f>
        <v>-291487.48999999993</v>
      </c>
      <c r="I116" s="40">
        <f>SUM(I110:I115)</f>
        <v>-221309.44</v>
      </c>
      <c r="J116" s="46">
        <f>(I116/H116)-1</f>
        <v>-0.24075835981846061</v>
      </c>
    </row>
    <row r="117" spans="1:10" x14ac:dyDescent="0.25">
      <c r="A117" s="9"/>
      <c r="G117" s="20"/>
      <c r="H117" s="33"/>
      <c r="I117" s="33"/>
      <c r="J117" s="33"/>
    </row>
    <row r="118" spans="1:10" x14ac:dyDescent="0.25">
      <c r="A118" s="9"/>
      <c r="H118" s="33"/>
      <c r="I118" s="33"/>
      <c r="J118" s="33"/>
    </row>
    <row r="119" spans="1:10" x14ac:dyDescent="0.25">
      <c r="G119" s="39" t="s">
        <v>82</v>
      </c>
      <c r="H119" s="41">
        <f>+H109</f>
        <v>2023</v>
      </c>
      <c r="I119" s="41">
        <f>+I109</f>
        <v>2024</v>
      </c>
      <c r="J119" s="44" t="s">
        <v>59</v>
      </c>
    </row>
    <row r="120" spans="1:10" x14ac:dyDescent="0.25">
      <c r="A120" s="9" t="s">
        <v>99</v>
      </c>
      <c r="B120" s="10">
        <v>2503.94</v>
      </c>
      <c r="C120" s="10">
        <v>231.92</v>
      </c>
      <c r="G120" s="21" t="s">
        <v>128</v>
      </c>
      <c r="H120" s="27">
        <f t="shared" ref="H120:I124" si="13">IF(B120*-1=0,"",B120*-1)</f>
        <v>-2503.94</v>
      </c>
      <c r="I120" s="28">
        <f t="shared" si="13"/>
        <v>-231.92</v>
      </c>
      <c r="J120" s="26">
        <f t="shared" ref="J120:J125" si="14">(I120/H120)-1</f>
        <v>-0.90737797231563055</v>
      </c>
    </row>
    <row r="121" spans="1:10" x14ac:dyDescent="0.25">
      <c r="A121" s="9" t="s">
        <v>107</v>
      </c>
      <c r="B121" s="10">
        <v>1803.4</v>
      </c>
      <c r="C121" s="10">
        <v>290.19</v>
      </c>
      <c r="G121" s="22" t="s">
        <v>63</v>
      </c>
      <c r="H121" s="27">
        <f t="shared" si="13"/>
        <v>-1803.4</v>
      </c>
      <c r="I121" s="28">
        <f t="shared" si="13"/>
        <v>-290.19</v>
      </c>
      <c r="J121" s="26">
        <f t="shared" si="14"/>
        <v>-0.83908727958300988</v>
      </c>
    </row>
    <row r="122" spans="1:10" x14ac:dyDescent="0.25">
      <c r="A122" s="9" t="s">
        <v>100</v>
      </c>
      <c r="B122" s="10">
        <v>2986.17</v>
      </c>
      <c r="C122" s="10">
        <v>1888.19</v>
      </c>
      <c r="G122" s="22" t="s">
        <v>83</v>
      </c>
      <c r="H122" s="27">
        <f t="shared" si="13"/>
        <v>-2986.17</v>
      </c>
      <c r="I122" s="28">
        <f t="shared" si="13"/>
        <v>-1888.19</v>
      </c>
      <c r="J122" s="26">
        <f t="shared" si="14"/>
        <v>-0.36768837675015154</v>
      </c>
    </row>
    <row r="123" spans="1:10" x14ac:dyDescent="0.25">
      <c r="A123" s="9" t="s">
        <v>101</v>
      </c>
      <c r="B123" s="10">
        <v>449.51</v>
      </c>
      <c r="C123" s="10">
        <v>424.8</v>
      </c>
      <c r="G123" s="22" t="s">
        <v>84</v>
      </c>
      <c r="H123" s="27">
        <f t="shared" si="13"/>
        <v>-449.51</v>
      </c>
      <c r="I123" s="28">
        <f t="shared" si="13"/>
        <v>-424.8</v>
      </c>
      <c r="J123" s="26">
        <f t="shared" si="14"/>
        <v>-5.4970968387800023E-2</v>
      </c>
    </row>
    <row r="124" spans="1:10" x14ac:dyDescent="0.25">
      <c r="A124" s="9" t="s">
        <v>149</v>
      </c>
      <c r="B124" s="10">
        <v>0</v>
      </c>
      <c r="C124" s="10">
        <v>8366.14</v>
      </c>
      <c r="G124" s="22" t="s">
        <v>153</v>
      </c>
      <c r="H124" s="27" t="str">
        <f t="shared" si="13"/>
        <v/>
      </c>
      <c r="I124" s="28">
        <f t="shared" si="13"/>
        <v>-8366.14</v>
      </c>
      <c r="J124" s="26"/>
    </row>
    <row r="125" spans="1:10" x14ac:dyDescent="0.25">
      <c r="A125" s="9"/>
      <c r="G125" s="45"/>
      <c r="H125" s="40">
        <f>SUM(H120:H124)</f>
        <v>-7743.02</v>
      </c>
      <c r="I125" s="40">
        <f>SUM(I120:I124)</f>
        <v>-11201.24</v>
      </c>
      <c r="J125" s="46">
        <f t="shared" si="14"/>
        <v>0.44662418539536253</v>
      </c>
    </row>
    <row r="126" spans="1:10" x14ac:dyDescent="0.25">
      <c r="A126" s="9"/>
      <c r="G126" s="49" t="s">
        <v>152</v>
      </c>
    </row>
  </sheetData>
  <mergeCells count="4">
    <mergeCell ref="G3:I3"/>
    <mergeCell ref="H9:H10"/>
    <mergeCell ref="I9:I10"/>
    <mergeCell ref="J9:J10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ignoredErrors>
    <ignoredError sqref="H27:J55 H77:I8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PiG Març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Ferran Duque</dc:creator>
  <cp:lastModifiedBy>RICART AMOROS, LIDIA</cp:lastModifiedBy>
  <cp:lastPrinted>2018-01-16T14:54:27Z</cp:lastPrinted>
  <dcterms:created xsi:type="dcterms:W3CDTF">2015-01-09T10:02:19Z</dcterms:created>
  <dcterms:modified xsi:type="dcterms:W3CDTF">2024-04-18T10:07:23Z</dcterms:modified>
</cp:coreProperties>
</file>